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cts\ECZ23143_EPC_Nemocnice_Vyskov\Data\00_Příprava ZD\Příloha č.5 - Technické podklady\G_Spotřeby\"/>
    </mc:Choice>
  </mc:AlternateContent>
  <xr:revisionPtr revIDLastSave="0" documentId="13_ncr:1_{B10C1F48-425E-4E81-ADC8-8721AD6BC27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ZP" sheetId="2" r:id="rId1"/>
    <sheet name="EE" sheetId="3" r:id="rId2"/>
    <sheet name="VODA" sheetId="4" r:id="rId3"/>
    <sheet name="List1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5" l="1"/>
  <c r="G5" i="5"/>
  <c r="G4" i="5"/>
  <c r="E5" i="5"/>
  <c r="E4" i="5"/>
  <c r="D6" i="5"/>
  <c r="D5" i="5"/>
  <c r="D4" i="5"/>
  <c r="K73" i="2"/>
  <c r="B68" i="3"/>
  <c r="J73" i="2"/>
  <c r="J74" i="2"/>
  <c r="G7" i="5" l="1"/>
  <c r="AM68" i="4"/>
  <c r="AL68" i="4"/>
  <c r="AK68" i="4"/>
  <c r="Y68" i="4"/>
  <c r="X68" i="4"/>
  <c r="W68" i="4"/>
  <c r="Z68" i="4" s="1"/>
  <c r="AA68" i="4" s="1"/>
  <c r="K68" i="4"/>
  <c r="J68" i="4"/>
  <c r="I68" i="4"/>
  <c r="L68" i="4" s="1"/>
  <c r="M68" i="4" s="1"/>
  <c r="K63" i="4"/>
  <c r="AF76" i="4"/>
  <c r="AE76" i="4"/>
  <c r="R76" i="4"/>
  <c r="Q76" i="4"/>
  <c r="D76" i="4"/>
  <c r="C76" i="4"/>
  <c r="AM75" i="4"/>
  <c r="AL75" i="4"/>
  <c r="AK75" i="4"/>
  <c r="Y75" i="4"/>
  <c r="X75" i="4"/>
  <c r="W75" i="4"/>
  <c r="Z75" i="4" s="1"/>
  <c r="AA75" i="4" s="1"/>
  <c r="K75" i="4"/>
  <c r="J75" i="4"/>
  <c r="I75" i="4"/>
  <c r="AM74" i="4"/>
  <c r="AL74" i="4"/>
  <c r="AK74" i="4"/>
  <c r="AN74" i="4" s="1"/>
  <c r="AO74" i="4" s="1"/>
  <c r="Y74" i="4"/>
  <c r="X74" i="4"/>
  <c r="W74" i="4"/>
  <c r="Z74" i="4" s="1"/>
  <c r="AA74" i="4" s="1"/>
  <c r="K74" i="4"/>
  <c r="J74" i="4"/>
  <c r="I74" i="4"/>
  <c r="AM73" i="4"/>
  <c r="AL73" i="4"/>
  <c r="AK73" i="4"/>
  <c r="Y73" i="4"/>
  <c r="X73" i="4"/>
  <c r="W73" i="4"/>
  <c r="K73" i="4"/>
  <c r="J73" i="4"/>
  <c r="I73" i="4"/>
  <c r="L73" i="4" s="1"/>
  <c r="M73" i="4" s="1"/>
  <c r="AM72" i="4"/>
  <c r="AL72" i="4"/>
  <c r="AK72" i="4"/>
  <c r="Y72" i="4"/>
  <c r="X72" i="4"/>
  <c r="W72" i="4"/>
  <c r="K72" i="4"/>
  <c r="J72" i="4"/>
  <c r="I72" i="4"/>
  <c r="L72" i="4" s="1"/>
  <c r="M72" i="4" s="1"/>
  <c r="AM71" i="4"/>
  <c r="AL71" i="4"/>
  <c r="AK71" i="4"/>
  <c r="Y71" i="4"/>
  <c r="X71" i="4"/>
  <c r="W71" i="4"/>
  <c r="Z71" i="4" s="1"/>
  <c r="AA71" i="4" s="1"/>
  <c r="K71" i="4"/>
  <c r="J71" i="4"/>
  <c r="I71" i="4"/>
  <c r="AM70" i="4"/>
  <c r="AL70" i="4"/>
  <c r="AK70" i="4"/>
  <c r="Y70" i="4"/>
  <c r="X70" i="4"/>
  <c r="W70" i="4"/>
  <c r="K70" i="4"/>
  <c r="J70" i="4"/>
  <c r="I70" i="4"/>
  <c r="AM69" i="4"/>
  <c r="AL69" i="4"/>
  <c r="AK69" i="4"/>
  <c r="AN69" i="4" s="1"/>
  <c r="AO69" i="4" s="1"/>
  <c r="Y69" i="4"/>
  <c r="X69" i="4"/>
  <c r="W69" i="4"/>
  <c r="Z69" i="4" s="1"/>
  <c r="AA69" i="4" s="1"/>
  <c r="K69" i="4"/>
  <c r="J69" i="4"/>
  <c r="I69" i="4"/>
  <c r="AM67" i="4"/>
  <c r="AL67" i="4"/>
  <c r="AK67" i="4"/>
  <c r="Y67" i="4"/>
  <c r="X67" i="4"/>
  <c r="W67" i="4"/>
  <c r="K67" i="4"/>
  <c r="J67" i="4"/>
  <c r="I67" i="4"/>
  <c r="AM66" i="4"/>
  <c r="AL66" i="4"/>
  <c r="AK66" i="4"/>
  <c r="Y66" i="4"/>
  <c r="X66" i="4"/>
  <c r="W66" i="4"/>
  <c r="K66" i="4"/>
  <c r="J66" i="4"/>
  <c r="I66" i="4"/>
  <c r="AM65" i="4"/>
  <c r="AL65" i="4"/>
  <c r="AK65" i="4"/>
  <c r="Y65" i="4"/>
  <c r="X65" i="4"/>
  <c r="W65" i="4"/>
  <c r="Z65" i="4" s="1"/>
  <c r="AA65" i="4" s="1"/>
  <c r="K65" i="4"/>
  <c r="J65" i="4"/>
  <c r="I65" i="4"/>
  <c r="AM64" i="4"/>
  <c r="AL64" i="4"/>
  <c r="AK64" i="4"/>
  <c r="Y64" i="4"/>
  <c r="X64" i="4"/>
  <c r="W64" i="4"/>
  <c r="K64" i="4"/>
  <c r="J64" i="4"/>
  <c r="I64" i="4"/>
  <c r="AM63" i="4"/>
  <c r="AL63" i="4"/>
  <c r="AK63" i="4"/>
  <c r="Y63" i="4"/>
  <c r="X63" i="4"/>
  <c r="W63" i="4"/>
  <c r="J63" i="4"/>
  <c r="I63" i="4"/>
  <c r="I73" i="2"/>
  <c r="H73" i="2"/>
  <c r="G73" i="2"/>
  <c r="F73" i="2"/>
  <c r="E73" i="2"/>
  <c r="D73" i="2"/>
  <c r="C73" i="2"/>
  <c r="B73" i="2"/>
  <c r="L72" i="2"/>
  <c r="J72" i="2"/>
  <c r="L71" i="2"/>
  <c r="J71" i="2"/>
  <c r="L70" i="2"/>
  <c r="J70" i="2"/>
  <c r="L69" i="2"/>
  <c r="J69" i="2"/>
  <c r="L68" i="2"/>
  <c r="J68" i="2"/>
  <c r="L67" i="2"/>
  <c r="J67" i="2"/>
  <c r="L66" i="2"/>
  <c r="J66" i="2"/>
  <c r="L65" i="2"/>
  <c r="J65" i="2"/>
  <c r="L64" i="2"/>
  <c r="J64" i="2"/>
  <c r="L63" i="2"/>
  <c r="J63" i="2"/>
  <c r="L62" i="2"/>
  <c r="J62" i="2"/>
  <c r="L61" i="2"/>
  <c r="J61" i="2"/>
  <c r="F67" i="3"/>
  <c r="B67" i="3"/>
  <c r="H66" i="3"/>
  <c r="G66" i="3"/>
  <c r="H65" i="3"/>
  <c r="G65" i="3"/>
  <c r="H64" i="3"/>
  <c r="G64" i="3"/>
  <c r="H63" i="3"/>
  <c r="G63" i="3"/>
  <c r="H62" i="3"/>
  <c r="G62" i="3"/>
  <c r="H61" i="3"/>
  <c r="G61" i="3"/>
  <c r="H60" i="3"/>
  <c r="G60" i="3"/>
  <c r="H59" i="3"/>
  <c r="G59" i="3"/>
  <c r="H58" i="3"/>
  <c r="G58" i="3"/>
  <c r="H57" i="3"/>
  <c r="G57" i="3"/>
  <c r="H56" i="3"/>
  <c r="G56" i="3"/>
  <c r="H55" i="3"/>
  <c r="G55" i="3"/>
  <c r="G49" i="3"/>
  <c r="G48" i="3"/>
  <c r="H5" i="5" l="1"/>
  <c r="H4" i="5"/>
  <c r="H6" i="5"/>
  <c r="AN66" i="4"/>
  <c r="AO66" i="4" s="1"/>
  <c r="AN68" i="4"/>
  <c r="AO68" i="4" s="1"/>
  <c r="AN75" i="4"/>
  <c r="AO75" i="4" s="1"/>
  <c r="AN64" i="4"/>
  <c r="AO64" i="4" s="1"/>
  <c r="L64" i="4"/>
  <c r="M64" i="4" s="1"/>
  <c r="L70" i="4"/>
  <c r="M70" i="4" s="1"/>
  <c r="AN63" i="4"/>
  <c r="AO63" i="4" s="1"/>
  <c r="AN65" i="4"/>
  <c r="AO65" i="4" s="1"/>
  <c r="AN67" i="4"/>
  <c r="AO67" i="4" s="1"/>
  <c r="L63" i="4"/>
  <c r="M63" i="4" s="1"/>
  <c r="L65" i="4"/>
  <c r="M65" i="4" s="1"/>
  <c r="Z73" i="4"/>
  <c r="AA73" i="4" s="1"/>
  <c r="L69" i="4"/>
  <c r="M69" i="4" s="1"/>
  <c r="AN71" i="4"/>
  <c r="AO71" i="4" s="1"/>
  <c r="AN72" i="4"/>
  <c r="AO72" i="4" s="1"/>
  <c r="AL76" i="4"/>
  <c r="AN73" i="4"/>
  <c r="AO73" i="4" s="1"/>
  <c r="AN70" i="4"/>
  <c r="AO70" i="4" s="1"/>
  <c r="Z66" i="4"/>
  <c r="AA66" i="4" s="1"/>
  <c r="X76" i="4"/>
  <c r="Y76" i="4"/>
  <c r="W76" i="4"/>
  <c r="Z70" i="4"/>
  <c r="AA70" i="4" s="1"/>
  <c r="Z72" i="4"/>
  <c r="AA72" i="4" s="1"/>
  <c r="Z67" i="4"/>
  <c r="AA67" i="4" s="1"/>
  <c r="Z64" i="4"/>
  <c r="AA64" i="4" s="1"/>
  <c r="L67" i="4"/>
  <c r="M67" i="4" s="1"/>
  <c r="I76" i="4"/>
  <c r="J76" i="4"/>
  <c r="L71" i="4"/>
  <c r="M71" i="4" s="1"/>
  <c r="L74" i="4"/>
  <c r="M74" i="4" s="1"/>
  <c r="K76" i="4"/>
  <c r="L66" i="4"/>
  <c r="M66" i="4" s="1"/>
  <c r="AM76" i="4"/>
  <c r="AK76" i="4"/>
  <c r="Z63" i="4"/>
  <c r="L75" i="4"/>
  <c r="M75" i="4" s="1"/>
  <c r="L73" i="2"/>
  <c r="M73" i="2"/>
  <c r="G67" i="3"/>
  <c r="H67" i="3"/>
  <c r="L17" i="2"/>
  <c r="L16" i="2"/>
  <c r="J31" i="2"/>
  <c r="L53" i="2"/>
  <c r="L52" i="2"/>
  <c r="AN76" i="4" l="1"/>
  <c r="AO76" i="4"/>
  <c r="Z76" i="4"/>
  <c r="AA63" i="4"/>
  <c r="AA76" i="4" s="1"/>
  <c r="M76" i="4"/>
  <c r="L76" i="4"/>
  <c r="F50" i="3"/>
  <c r="B50" i="3"/>
  <c r="H49" i="3"/>
  <c r="H48" i="3"/>
  <c r="H47" i="3"/>
  <c r="G47" i="3"/>
  <c r="H46" i="3"/>
  <c r="G46" i="3"/>
  <c r="H45" i="3"/>
  <c r="G45" i="3"/>
  <c r="H44" i="3"/>
  <c r="G44" i="3"/>
  <c r="H43" i="3"/>
  <c r="G43" i="3"/>
  <c r="H42" i="3"/>
  <c r="G42" i="3"/>
  <c r="H41" i="3"/>
  <c r="G41" i="3"/>
  <c r="H40" i="3"/>
  <c r="G40" i="3"/>
  <c r="H39" i="3"/>
  <c r="G39" i="3"/>
  <c r="H38" i="3"/>
  <c r="G38" i="3"/>
  <c r="F33" i="3"/>
  <c r="B33" i="3"/>
  <c r="H32" i="3"/>
  <c r="G32" i="3"/>
  <c r="H31" i="3"/>
  <c r="G31" i="3"/>
  <c r="H30" i="3"/>
  <c r="G30" i="3"/>
  <c r="H29" i="3"/>
  <c r="G29" i="3"/>
  <c r="H28" i="3"/>
  <c r="G28" i="3"/>
  <c r="H27" i="3"/>
  <c r="G27" i="3"/>
  <c r="H26" i="3"/>
  <c r="G26" i="3"/>
  <c r="H25" i="3"/>
  <c r="G25" i="3"/>
  <c r="H24" i="3"/>
  <c r="G24" i="3"/>
  <c r="H23" i="3"/>
  <c r="G23" i="3"/>
  <c r="H22" i="3"/>
  <c r="G22" i="3"/>
  <c r="H21" i="3"/>
  <c r="G21" i="3"/>
  <c r="B16" i="3"/>
  <c r="H5" i="3"/>
  <c r="H6" i="3"/>
  <c r="H7" i="3"/>
  <c r="H8" i="3"/>
  <c r="H9" i="3"/>
  <c r="H10" i="3"/>
  <c r="H11" i="3"/>
  <c r="H12" i="3"/>
  <c r="H13" i="3"/>
  <c r="H14" i="3"/>
  <c r="H15" i="3"/>
  <c r="H4" i="3"/>
  <c r="K36" i="2"/>
  <c r="I36" i="2"/>
  <c r="H36" i="2"/>
  <c r="G36" i="2"/>
  <c r="F36" i="2"/>
  <c r="E36" i="2"/>
  <c r="D36" i="2"/>
  <c r="C36" i="2"/>
  <c r="B36" i="2"/>
  <c r="L35" i="2"/>
  <c r="J35" i="2"/>
  <c r="L34" i="2"/>
  <c r="J34" i="2"/>
  <c r="L33" i="2"/>
  <c r="J33" i="2"/>
  <c r="L32" i="2"/>
  <c r="J32" i="2"/>
  <c r="L31" i="2"/>
  <c r="L30" i="2"/>
  <c r="J30" i="2"/>
  <c r="L29" i="2"/>
  <c r="J29" i="2"/>
  <c r="L28" i="2"/>
  <c r="J28" i="2"/>
  <c r="L27" i="2"/>
  <c r="J27" i="2"/>
  <c r="L26" i="2"/>
  <c r="J26" i="2"/>
  <c r="L25" i="2"/>
  <c r="J25" i="2"/>
  <c r="L24" i="2"/>
  <c r="J24" i="2"/>
  <c r="K18" i="2"/>
  <c r="I18" i="2"/>
  <c r="H18" i="2"/>
  <c r="G18" i="2"/>
  <c r="F18" i="2"/>
  <c r="E18" i="2"/>
  <c r="D18" i="2"/>
  <c r="C18" i="2"/>
  <c r="B18" i="2"/>
  <c r="J17" i="2"/>
  <c r="J16" i="2"/>
  <c r="L15" i="2"/>
  <c r="J15" i="2"/>
  <c r="L14" i="2"/>
  <c r="J14" i="2"/>
  <c r="L13" i="2"/>
  <c r="J13" i="2"/>
  <c r="L12" i="2"/>
  <c r="J12" i="2"/>
  <c r="L11" i="2"/>
  <c r="J11" i="2"/>
  <c r="L10" i="2"/>
  <c r="J10" i="2"/>
  <c r="L9" i="2"/>
  <c r="J9" i="2"/>
  <c r="L8" i="2"/>
  <c r="J8" i="2"/>
  <c r="L7" i="2"/>
  <c r="J7" i="2"/>
  <c r="L6" i="2"/>
  <c r="J6" i="2"/>
  <c r="B54" i="2"/>
  <c r="J43" i="2"/>
  <c r="J44" i="2"/>
  <c r="J45" i="2"/>
  <c r="J46" i="2"/>
  <c r="J47" i="2"/>
  <c r="J48" i="2"/>
  <c r="J49" i="2"/>
  <c r="J50" i="2"/>
  <c r="J51" i="2"/>
  <c r="J52" i="2"/>
  <c r="J53" i="2"/>
  <c r="J42" i="2"/>
  <c r="G54" i="2"/>
  <c r="F54" i="2"/>
  <c r="E54" i="2"/>
  <c r="D54" i="2"/>
  <c r="C54" i="2"/>
  <c r="G33" i="3" l="1"/>
  <c r="H33" i="3"/>
  <c r="G50" i="3"/>
  <c r="L36" i="2"/>
  <c r="H50" i="3"/>
  <c r="J18" i="2"/>
  <c r="M18" i="2" s="1"/>
  <c r="L18" i="2"/>
  <c r="J36" i="2"/>
  <c r="M36" i="2" s="1"/>
  <c r="K55" i="4"/>
  <c r="J55" i="4"/>
  <c r="I55" i="4"/>
  <c r="L55" i="4" s="1"/>
  <c r="M55" i="4" s="1"/>
  <c r="AM55" i="4"/>
  <c r="AL55" i="4"/>
  <c r="AK55" i="4"/>
  <c r="AF57" i="4"/>
  <c r="AE57" i="4"/>
  <c r="AM56" i="4"/>
  <c r="AL56" i="4"/>
  <c r="AK56" i="4"/>
  <c r="AM54" i="4"/>
  <c r="AL54" i="4"/>
  <c r="AK54" i="4"/>
  <c r="AM53" i="4"/>
  <c r="AL53" i="4"/>
  <c r="AK53" i="4"/>
  <c r="AM52" i="4"/>
  <c r="AL52" i="4"/>
  <c r="AK52" i="4"/>
  <c r="AM51" i="4"/>
  <c r="AL51" i="4"/>
  <c r="AK51" i="4"/>
  <c r="AM50" i="4"/>
  <c r="AL50" i="4"/>
  <c r="AK50" i="4"/>
  <c r="AM49" i="4"/>
  <c r="AL49" i="4"/>
  <c r="AK49" i="4"/>
  <c r="AM48" i="4"/>
  <c r="AL48" i="4"/>
  <c r="AK48" i="4"/>
  <c r="AM47" i="4"/>
  <c r="AL47" i="4"/>
  <c r="AK47" i="4"/>
  <c r="AM46" i="4"/>
  <c r="AL46" i="4"/>
  <c r="AK46" i="4"/>
  <c r="AM45" i="4"/>
  <c r="AL45" i="4"/>
  <c r="AK45" i="4"/>
  <c r="AM44" i="4"/>
  <c r="AL44" i="4"/>
  <c r="AK44" i="4"/>
  <c r="AM43" i="4"/>
  <c r="AL43" i="4"/>
  <c r="AK43" i="4"/>
  <c r="R56" i="4"/>
  <c r="Q56" i="4"/>
  <c r="Y55" i="4"/>
  <c r="X55" i="4"/>
  <c r="W55" i="4"/>
  <c r="Y54" i="4"/>
  <c r="X54" i="4"/>
  <c r="W54" i="4"/>
  <c r="Y53" i="4"/>
  <c r="X53" i="4"/>
  <c r="W53" i="4"/>
  <c r="Y52" i="4"/>
  <c r="X52" i="4"/>
  <c r="W52" i="4"/>
  <c r="Y51" i="4"/>
  <c r="X51" i="4"/>
  <c r="W51" i="4"/>
  <c r="Y50" i="4"/>
  <c r="X50" i="4"/>
  <c r="W50" i="4"/>
  <c r="Y49" i="4"/>
  <c r="X49" i="4"/>
  <c r="W49" i="4"/>
  <c r="Y48" i="4"/>
  <c r="X48" i="4"/>
  <c r="W48" i="4"/>
  <c r="Y47" i="4"/>
  <c r="X47" i="4"/>
  <c r="W47" i="4"/>
  <c r="Y46" i="4"/>
  <c r="X46" i="4"/>
  <c r="W46" i="4"/>
  <c r="Y45" i="4"/>
  <c r="X45" i="4"/>
  <c r="W45" i="4"/>
  <c r="Y44" i="4"/>
  <c r="X44" i="4"/>
  <c r="W44" i="4"/>
  <c r="Y43" i="4"/>
  <c r="X43" i="4"/>
  <c r="W43" i="4"/>
  <c r="W24" i="4"/>
  <c r="AF37" i="4"/>
  <c r="AE37" i="4"/>
  <c r="AM36" i="4"/>
  <c r="AL36" i="4"/>
  <c r="AK36" i="4"/>
  <c r="AM35" i="4"/>
  <c r="AL35" i="4"/>
  <c r="AK35" i="4"/>
  <c r="AM34" i="4"/>
  <c r="AL34" i="4"/>
  <c r="AK34" i="4"/>
  <c r="AM33" i="4"/>
  <c r="AL33" i="4"/>
  <c r="AK33" i="4"/>
  <c r="AM32" i="4"/>
  <c r="AL32" i="4"/>
  <c r="AK32" i="4"/>
  <c r="AM31" i="4"/>
  <c r="AL31" i="4"/>
  <c r="AK31" i="4"/>
  <c r="AM30" i="4"/>
  <c r="AL30" i="4"/>
  <c r="AK30" i="4"/>
  <c r="AM29" i="4"/>
  <c r="AL29" i="4"/>
  <c r="AK29" i="4"/>
  <c r="AM28" i="4"/>
  <c r="AL28" i="4"/>
  <c r="AK28" i="4"/>
  <c r="AM27" i="4"/>
  <c r="AL27" i="4"/>
  <c r="AK27" i="4"/>
  <c r="AM26" i="4"/>
  <c r="AL26" i="4"/>
  <c r="AK26" i="4"/>
  <c r="AM25" i="4"/>
  <c r="AL25" i="4"/>
  <c r="AK25" i="4"/>
  <c r="AM24" i="4"/>
  <c r="AL24" i="4"/>
  <c r="AK24" i="4"/>
  <c r="R37" i="4"/>
  <c r="Q37" i="4"/>
  <c r="Y36" i="4"/>
  <c r="X36" i="4"/>
  <c r="W36" i="4"/>
  <c r="Y35" i="4"/>
  <c r="X35" i="4"/>
  <c r="W35" i="4"/>
  <c r="Y34" i="4"/>
  <c r="X34" i="4"/>
  <c r="W34" i="4"/>
  <c r="Y33" i="4"/>
  <c r="X33" i="4"/>
  <c r="W33" i="4"/>
  <c r="Y32" i="4"/>
  <c r="X32" i="4"/>
  <c r="W32" i="4"/>
  <c r="Y31" i="4"/>
  <c r="X31" i="4"/>
  <c r="W31" i="4"/>
  <c r="Y30" i="4"/>
  <c r="X30" i="4"/>
  <c r="W30" i="4"/>
  <c r="Y29" i="4"/>
  <c r="X29" i="4"/>
  <c r="W29" i="4"/>
  <c r="Y28" i="4"/>
  <c r="X28" i="4"/>
  <c r="W28" i="4"/>
  <c r="Y27" i="4"/>
  <c r="X27" i="4"/>
  <c r="W27" i="4"/>
  <c r="Y26" i="4"/>
  <c r="X26" i="4"/>
  <c r="W26" i="4"/>
  <c r="Y25" i="4"/>
  <c r="X25" i="4"/>
  <c r="W25" i="4"/>
  <c r="Y24" i="4"/>
  <c r="X24" i="4"/>
  <c r="Y17" i="4"/>
  <c r="X17" i="4"/>
  <c r="W17" i="4"/>
  <c r="AG18" i="4"/>
  <c r="I14" i="4"/>
  <c r="AF18" i="4"/>
  <c r="AE18" i="4"/>
  <c r="AM17" i="4"/>
  <c r="AL17" i="4"/>
  <c r="AK17" i="4"/>
  <c r="AM16" i="4"/>
  <c r="AL16" i="4"/>
  <c r="AK16" i="4"/>
  <c r="AM15" i="4"/>
  <c r="AL15" i="4"/>
  <c r="AK15" i="4"/>
  <c r="AM14" i="4"/>
  <c r="AL14" i="4"/>
  <c r="AK14" i="4"/>
  <c r="AM13" i="4"/>
  <c r="AL13" i="4"/>
  <c r="AK13" i="4"/>
  <c r="AM12" i="4"/>
  <c r="AL12" i="4"/>
  <c r="AK12" i="4"/>
  <c r="AM11" i="4"/>
  <c r="AL11" i="4"/>
  <c r="AK11" i="4"/>
  <c r="AM10" i="4"/>
  <c r="AL10" i="4"/>
  <c r="AK10" i="4"/>
  <c r="AM9" i="4"/>
  <c r="AL9" i="4"/>
  <c r="AK9" i="4"/>
  <c r="AM8" i="4"/>
  <c r="AL8" i="4"/>
  <c r="AK8" i="4"/>
  <c r="AM7" i="4"/>
  <c r="AL7" i="4"/>
  <c r="AK7" i="4"/>
  <c r="AM6" i="4"/>
  <c r="AL6" i="4"/>
  <c r="AK6" i="4"/>
  <c r="AM5" i="4"/>
  <c r="AL5" i="4"/>
  <c r="AK5" i="4"/>
  <c r="R19" i="4"/>
  <c r="Q19" i="4"/>
  <c r="Y18" i="4"/>
  <c r="X18" i="4"/>
  <c r="W18" i="4"/>
  <c r="Y16" i="4"/>
  <c r="X16" i="4"/>
  <c r="W16" i="4"/>
  <c r="Y15" i="4"/>
  <c r="X15" i="4"/>
  <c r="W15" i="4"/>
  <c r="Y14" i="4"/>
  <c r="X14" i="4"/>
  <c r="W14" i="4"/>
  <c r="Y13" i="4"/>
  <c r="X13" i="4"/>
  <c r="W13" i="4"/>
  <c r="Y12" i="4"/>
  <c r="X12" i="4"/>
  <c r="W12" i="4"/>
  <c r="Y11" i="4"/>
  <c r="X11" i="4"/>
  <c r="W11" i="4"/>
  <c r="Y10" i="4"/>
  <c r="X10" i="4"/>
  <c r="W10" i="4"/>
  <c r="Y9" i="4"/>
  <c r="X9" i="4"/>
  <c r="W9" i="4"/>
  <c r="Y8" i="4"/>
  <c r="X8" i="4"/>
  <c r="W8" i="4"/>
  <c r="Y7" i="4"/>
  <c r="X7" i="4"/>
  <c r="W7" i="4"/>
  <c r="Y6" i="4"/>
  <c r="X6" i="4"/>
  <c r="W6" i="4"/>
  <c r="Y5" i="4"/>
  <c r="X5" i="4"/>
  <c r="W5" i="4"/>
  <c r="AN55" i="4" l="1"/>
  <c r="AO55" i="4" s="1"/>
  <c r="Z36" i="4"/>
  <c r="AA36" i="4" s="1"/>
  <c r="AN49" i="4"/>
  <c r="AO49" i="4" s="1"/>
  <c r="AN52" i="4"/>
  <c r="AO52" i="4" s="1"/>
  <c r="AN50" i="4"/>
  <c r="AO50" i="4" s="1"/>
  <c r="AN44" i="4"/>
  <c r="AO44" i="4" s="1"/>
  <c r="AN48" i="4"/>
  <c r="AO48" i="4" s="1"/>
  <c r="X56" i="4"/>
  <c r="Z46" i="4"/>
  <c r="AA46" i="4" s="1"/>
  <c r="AK57" i="4"/>
  <c r="AN30" i="4"/>
  <c r="AO30" i="4" s="1"/>
  <c r="AN35" i="4"/>
  <c r="AO35" i="4" s="1"/>
  <c r="Y56" i="4"/>
  <c r="Z45" i="4"/>
  <c r="AA45" i="4" s="1"/>
  <c r="Z49" i="4"/>
  <c r="AA49" i="4" s="1"/>
  <c r="Z50" i="4"/>
  <c r="AA50" i="4" s="1"/>
  <c r="Z53" i="4"/>
  <c r="AA53" i="4" s="1"/>
  <c r="Z54" i="4"/>
  <c r="AA54" i="4" s="1"/>
  <c r="AN47" i="4"/>
  <c r="AO47" i="4" s="1"/>
  <c r="AN53" i="4"/>
  <c r="AO53" i="4" s="1"/>
  <c r="AN54" i="4"/>
  <c r="AO54" i="4" s="1"/>
  <c r="Z44" i="4"/>
  <c r="AA44" i="4" s="1"/>
  <c r="Z48" i="4"/>
  <c r="AA48" i="4" s="1"/>
  <c r="Z52" i="4"/>
  <c r="AA52" i="4" s="1"/>
  <c r="AM57" i="4"/>
  <c r="AN51" i="4"/>
  <c r="AO51" i="4" s="1"/>
  <c r="Z24" i="4"/>
  <c r="AA24" i="4" s="1"/>
  <c r="Z30" i="4"/>
  <c r="AA30" i="4" s="1"/>
  <c r="AN28" i="4"/>
  <c r="AO28" i="4" s="1"/>
  <c r="AN36" i="4"/>
  <c r="AO36" i="4" s="1"/>
  <c r="W56" i="4"/>
  <c r="Z47" i="4"/>
  <c r="AA47" i="4" s="1"/>
  <c r="Z51" i="4"/>
  <c r="AA51" i="4" s="1"/>
  <c r="Z55" i="4"/>
  <c r="AA55" i="4" s="1"/>
  <c r="AN45" i="4"/>
  <c r="AO45" i="4" s="1"/>
  <c r="AN46" i="4"/>
  <c r="AO46" i="4" s="1"/>
  <c r="AN56" i="4"/>
  <c r="AO56" i="4" s="1"/>
  <c r="AL57" i="4"/>
  <c r="AN43" i="4"/>
  <c r="AO43" i="4" s="1"/>
  <c r="Z43" i="4"/>
  <c r="AA43" i="4" s="1"/>
  <c r="Z35" i="4"/>
  <c r="AA35" i="4" s="1"/>
  <c r="Z34" i="4"/>
  <c r="AA34" i="4" s="1"/>
  <c r="AN34" i="4"/>
  <c r="AO34" i="4" s="1"/>
  <c r="AN33" i="4"/>
  <c r="AO33" i="4" s="1"/>
  <c r="Z33" i="4"/>
  <c r="AA33" i="4" s="1"/>
  <c r="Z32" i="4"/>
  <c r="AA32" i="4" s="1"/>
  <c r="AN32" i="4"/>
  <c r="AO32" i="4" s="1"/>
  <c r="AN31" i="4"/>
  <c r="AO31" i="4" s="1"/>
  <c r="Z31" i="4"/>
  <c r="AA31" i="4" s="1"/>
  <c r="AN29" i="4"/>
  <c r="AO29" i="4" s="1"/>
  <c r="Z29" i="4"/>
  <c r="AA29" i="4" s="1"/>
  <c r="Z28" i="4"/>
  <c r="AA28" i="4" s="1"/>
  <c r="Z27" i="4"/>
  <c r="AA27" i="4" s="1"/>
  <c r="AN27" i="4"/>
  <c r="AO27" i="4" s="1"/>
  <c r="Z26" i="4"/>
  <c r="AA26" i="4" s="1"/>
  <c r="AN26" i="4"/>
  <c r="AO26" i="4" s="1"/>
  <c r="Y37" i="4"/>
  <c r="X37" i="4"/>
  <c r="Z25" i="4"/>
  <c r="AA25" i="4" s="1"/>
  <c r="AM37" i="4"/>
  <c r="AN25" i="4"/>
  <c r="AO25" i="4" s="1"/>
  <c r="AK37" i="4"/>
  <c r="AL37" i="4"/>
  <c r="AN24" i="4"/>
  <c r="W37" i="4"/>
  <c r="Z17" i="4"/>
  <c r="AA17" i="4" s="1"/>
  <c r="AN9" i="4"/>
  <c r="AO9" i="4" s="1"/>
  <c r="Z18" i="4"/>
  <c r="AA18" i="4" s="1"/>
  <c r="AN17" i="4"/>
  <c r="AO17" i="4" s="1"/>
  <c r="AN16" i="4"/>
  <c r="AO16" i="4" s="1"/>
  <c r="Z16" i="4"/>
  <c r="AA16" i="4" s="1"/>
  <c r="AN15" i="4"/>
  <c r="AO15" i="4" s="1"/>
  <c r="Z15" i="4"/>
  <c r="AA15" i="4" s="1"/>
  <c r="AN14" i="4"/>
  <c r="AO14" i="4" s="1"/>
  <c r="Z14" i="4"/>
  <c r="AA14" i="4" s="1"/>
  <c r="AN13" i="4"/>
  <c r="AO13" i="4" s="1"/>
  <c r="Z13" i="4"/>
  <c r="AA13" i="4" s="1"/>
  <c r="AN12" i="4"/>
  <c r="AO12" i="4" s="1"/>
  <c r="Z12" i="4"/>
  <c r="AA12" i="4" s="1"/>
  <c r="AN11" i="4"/>
  <c r="AO11" i="4" s="1"/>
  <c r="Z11" i="4"/>
  <c r="AA11" i="4" s="1"/>
  <c r="Z10" i="4"/>
  <c r="AA10" i="4" s="1"/>
  <c r="AN10" i="4"/>
  <c r="AO10" i="4" s="1"/>
  <c r="Y19" i="4"/>
  <c r="Z9" i="4"/>
  <c r="AA9" i="4" s="1"/>
  <c r="Z8" i="4"/>
  <c r="AA8" i="4" s="1"/>
  <c r="AM18" i="4"/>
  <c r="AN8" i="4"/>
  <c r="AO8" i="4" s="1"/>
  <c r="Z7" i="4"/>
  <c r="AA7" i="4" s="1"/>
  <c r="Z6" i="4"/>
  <c r="AA6" i="4" s="1"/>
  <c r="W19" i="4"/>
  <c r="AK18" i="4"/>
  <c r="AN6" i="4"/>
  <c r="AO6" i="4" s="1"/>
  <c r="AL18" i="4"/>
  <c r="AN7" i="4"/>
  <c r="AO7" i="4" s="1"/>
  <c r="AN5" i="4"/>
  <c r="X19" i="4"/>
  <c r="Z5" i="4"/>
  <c r="K5" i="4"/>
  <c r="J5" i="4"/>
  <c r="I6" i="4"/>
  <c r="I7" i="4"/>
  <c r="I8" i="4"/>
  <c r="I9" i="4"/>
  <c r="I10" i="4"/>
  <c r="I11" i="4"/>
  <c r="I12" i="4"/>
  <c r="I13" i="4"/>
  <c r="I15" i="4"/>
  <c r="I16" i="4"/>
  <c r="I17" i="4"/>
  <c r="I5" i="4"/>
  <c r="C57" i="4"/>
  <c r="C37" i="4"/>
  <c r="C18" i="4"/>
  <c r="AN57" i="4" l="1"/>
  <c r="AO57" i="4"/>
  <c r="Z56" i="4"/>
  <c r="AA56" i="4"/>
  <c r="AA37" i="4"/>
  <c r="Z37" i="4"/>
  <c r="AO24" i="4"/>
  <c r="AO37" i="4" s="1"/>
  <c r="AN37" i="4"/>
  <c r="AN18" i="4"/>
  <c r="AO5" i="4"/>
  <c r="AO18" i="4" s="1"/>
  <c r="AA5" i="4"/>
  <c r="AA19" i="4" s="1"/>
  <c r="Z19" i="4"/>
  <c r="L5" i="4"/>
  <c r="J54" i="2"/>
  <c r="H54" i="2"/>
  <c r="D57" i="4" l="1"/>
  <c r="K56" i="4"/>
  <c r="J56" i="4"/>
  <c r="I56" i="4"/>
  <c r="K54" i="4"/>
  <c r="J54" i="4"/>
  <c r="I54" i="4"/>
  <c r="K53" i="4"/>
  <c r="J53" i="4"/>
  <c r="I53" i="4"/>
  <c r="K52" i="4"/>
  <c r="J52" i="4"/>
  <c r="I52" i="4"/>
  <c r="K51" i="4"/>
  <c r="J51" i="4"/>
  <c r="I51" i="4"/>
  <c r="K50" i="4"/>
  <c r="J50" i="4"/>
  <c r="I50" i="4"/>
  <c r="K49" i="4"/>
  <c r="J49" i="4"/>
  <c r="I49" i="4"/>
  <c r="K48" i="4"/>
  <c r="J48" i="4"/>
  <c r="I48" i="4"/>
  <c r="K47" i="4"/>
  <c r="J47" i="4"/>
  <c r="I47" i="4"/>
  <c r="K46" i="4"/>
  <c r="J46" i="4"/>
  <c r="I46" i="4"/>
  <c r="K45" i="4"/>
  <c r="J45" i="4"/>
  <c r="I45" i="4"/>
  <c r="K44" i="4"/>
  <c r="J44" i="4"/>
  <c r="I44" i="4"/>
  <c r="K43" i="4"/>
  <c r="J43" i="4"/>
  <c r="I43" i="4"/>
  <c r="D37" i="4"/>
  <c r="K36" i="4"/>
  <c r="J36" i="4"/>
  <c r="I36" i="4"/>
  <c r="L36" i="4" s="1"/>
  <c r="M36" i="4" s="1"/>
  <c r="K35" i="4"/>
  <c r="J35" i="4"/>
  <c r="I35" i="4"/>
  <c r="K34" i="4"/>
  <c r="J34" i="4"/>
  <c r="I34" i="4"/>
  <c r="K33" i="4"/>
  <c r="J33" i="4"/>
  <c r="I33" i="4"/>
  <c r="K32" i="4"/>
  <c r="J32" i="4"/>
  <c r="I32" i="4"/>
  <c r="K31" i="4"/>
  <c r="J31" i="4"/>
  <c r="I31" i="4"/>
  <c r="K30" i="4"/>
  <c r="J30" i="4"/>
  <c r="I30" i="4"/>
  <c r="K29" i="4"/>
  <c r="J29" i="4"/>
  <c r="I29" i="4"/>
  <c r="K28" i="4"/>
  <c r="J28" i="4"/>
  <c r="I28" i="4"/>
  <c r="K27" i="4"/>
  <c r="J27" i="4"/>
  <c r="I27" i="4"/>
  <c r="K26" i="4"/>
  <c r="J26" i="4"/>
  <c r="I26" i="4"/>
  <c r="K25" i="4"/>
  <c r="J25" i="4"/>
  <c r="I25" i="4"/>
  <c r="K24" i="4"/>
  <c r="J24" i="4"/>
  <c r="I24" i="4"/>
  <c r="L54" i="4" l="1"/>
  <c r="M54" i="4" s="1"/>
  <c r="L32" i="4"/>
  <c r="M32" i="4" s="1"/>
  <c r="L31" i="4"/>
  <c r="M31" i="4" s="1"/>
  <c r="L27" i="4"/>
  <c r="M27" i="4" s="1"/>
  <c r="L25" i="4"/>
  <c r="M25" i="4" s="1"/>
  <c r="L29" i="4"/>
  <c r="M29" i="4" s="1"/>
  <c r="L26" i="4"/>
  <c r="M26" i="4" s="1"/>
  <c r="L47" i="4"/>
  <c r="M47" i="4" s="1"/>
  <c r="L49" i="4"/>
  <c r="M49" i="4" s="1"/>
  <c r="L50" i="4"/>
  <c r="M50" i="4" s="1"/>
  <c r="L53" i="4"/>
  <c r="M53" i="4" s="1"/>
  <c r="L33" i="4"/>
  <c r="M33" i="4" s="1"/>
  <c r="L46" i="4"/>
  <c r="M46" i="4" s="1"/>
  <c r="L51" i="4"/>
  <c r="M51" i="4" s="1"/>
  <c r="I37" i="4"/>
  <c r="L30" i="4"/>
  <c r="M30" i="4" s="1"/>
  <c r="L35" i="4"/>
  <c r="M35" i="4" s="1"/>
  <c r="L48" i="4"/>
  <c r="M48" i="4" s="1"/>
  <c r="L56" i="4"/>
  <c r="M56" i="4" s="1"/>
  <c r="L44" i="4"/>
  <c r="M44" i="4" s="1"/>
  <c r="J37" i="4"/>
  <c r="K37" i="4"/>
  <c r="L28" i="4"/>
  <c r="M28" i="4" s="1"/>
  <c r="L34" i="4"/>
  <c r="M34" i="4" s="1"/>
  <c r="K57" i="4"/>
  <c r="L45" i="4"/>
  <c r="M45" i="4" s="1"/>
  <c r="L52" i="4"/>
  <c r="M52" i="4" s="1"/>
  <c r="I57" i="4"/>
  <c r="L43" i="4"/>
  <c r="M43" i="4" s="1"/>
  <c r="J57" i="4"/>
  <c r="L24" i="4"/>
  <c r="K6" i="4"/>
  <c r="K7" i="4"/>
  <c r="K8" i="4"/>
  <c r="K9" i="4"/>
  <c r="K10" i="4"/>
  <c r="K11" i="4"/>
  <c r="K12" i="4"/>
  <c r="K13" i="4"/>
  <c r="K14" i="4"/>
  <c r="K15" i="4"/>
  <c r="K16" i="4"/>
  <c r="K17" i="4"/>
  <c r="L57" i="4" l="1"/>
  <c r="M57" i="4"/>
  <c r="L37" i="4"/>
  <c r="M24" i="4"/>
  <c r="M37" i="4" s="1"/>
  <c r="K18" i="4"/>
  <c r="J16" i="4"/>
  <c r="J13" i="4"/>
  <c r="J7" i="4"/>
  <c r="J6" i="4"/>
  <c r="L50" i="2"/>
  <c r="L51" i="2"/>
  <c r="L42" i="2"/>
  <c r="L43" i="2"/>
  <c r="L44" i="2"/>
  <c r="L45" i="2"/>
  <c r="L46" i="2"/>
  <c r="L47" i="2"/>
  <c r="L48" i="2"/>
  <c r="L49" i="2"/>
  <c r="D18" i="4" l="1"/>
  <c r="J12" i="4"/>
  <c r="L12" i="4" s="1"/>
  <c r="M12" i="4" s="1"/>
  <c r="J15" i="4"/>
  <c r="L15" i="4" s="1"/>
  <c r="M15" i="4" s="1"/>
  <c r="L16" i="4"/>
  <c r="M16" i="4" s="1"/>
  <c r="L13" i="4"/>
  <c r="M13" i="4" s="1"/>
  <c r="J17" i="4"/>
  <c r="L17" i="4" s="1"/>
  <c r="M17" i="4" s="1"/>
  <c r="J14" i="4"/>
  <c r="L14" i="4" s="1"/>
  <c r="M14" i="4" s="1"/>
  <c r="J11" i="4"/>
  <c r="L11" i="4" s="1"/>
  <c r="M11" i="4" s="1"/>
  <c r="J10" i="4"/>
  <c r="L10" i="4" s="1"/>
  <c r="M10" i="4" s="1"/>
  <c r="J9" i="4"/>
  <c r="L9" i="4" s="1"/>
  <c r="M9" i="4" s="1"/>
  <c r="J8" i="4"/>
  <c r="L8" i="4" s="1"/>
  <c r="M8" i="4" s="1"/>
  <c r="L7" i="4"/>
  <c r="M7" i="4" s="1"/>
  <c r="L6" i="4"/>
  <c r="M6" i="4" s="1"/>
  <c r="I18" i="4" l="1"/>
  <c r="J18" i="4"/>
  <c r="M5" i="4" l="1"/>
  <c r="M18" i="4" s="1"/>
  <c r="L18" i="4"/>
  <c r="F16" i="3"/>
  <c r="H16" i="3" s="1"/>
  <c r="G15" i="3"/>
  <c r="G14" i="3"/>
  <c r="G13" i="3"/>
  <c r="G12" i="3"/>
  <c r="G11" i="3"/>
  <c r="G10" i="3"/>
  <c r="G9" i="3"/>
  <c r="G8" i="3"/>
  <c r="G7" i="3"/>
  <c r="G6" i="3"/>
  <c r="G5" i="3"/>
  <c r="G4" i="3"/>
  <c r="G16" i="3" l="1"/>
  <c r="K54" i="2" l="1"/>
  <c r="M54" i="2" s="1"/>
  <c r="I54" i="2"/>
  <c r="L54" i="2" l="1"/>
</calcChain>
</file>

<file path=xl/sharedStrings.xml><?xml version="1.0" encoding="utf-8"?>
<sst xmlns="http://schemas.openxmlformats.org/spreadsheetml/2006/main" count="579" uniqueCount="151">
  <si>
    <t>Období</t>
  </si>
  <si>
    <t>Spotřeba (MWh)</t>
  </si>
  <si>
    <t>Celkem bez DPH (Kč)</t>
  </si>
  <si>
    <t>Celkem s DPH (Kč)</t>
  </si>
  <si>
    <t>CELKEM 2019</t>
  </si>
  <si>
    <t>Vodné      bez DPH Kč</t>
  </si>
  <si>
    <t>Stočné       bez DPH Kč</t>
  </si>
  <si>
    <t>Srážky       bez DPH Kč</t>
  </si>
  <si>
    <t>Náklady na vodu bez DPH         Kč</t>
  </si>
  <si>
    <t>Náklady celkem vč. DPH Kč</t>
  </si>
  <si>
    <t>Č. vodoměru</t>
  </si>
  <si>
    <t>období</t>
  </si>
  <si>
    <t>Platba celkem bez DPH [Kč]</t>
  </si>
  <si>
    <t>Platba celkem včetně DPH [Kč]</t>
  </si>
  <si>
    <t>Fakturace elektrické energie_2019</t>
  </si>
  <si>
    <t>Spotřeba vody a náklady na vodu za rok 2019</t>
  </si>
  <si>
    <t>Celkem rok 2019</t>
  </si>
  <si>
    <t>CELKEM 2020</t>
  </si>
  <si>
    <t>Spotřeba zemního plynu ve spalném teple a náklady na zemní plyn 2019</t>
  </si>
  <si>
    <t>Spotřeba zemního plynu ve spalném teple a náklady na zemní plyn 2020</t>
  </si>
  <si>
    <t>RRK [MW]</t>
  </si>
  <si>
    <t>Fakturace elektrické energie_2020</t>
  </si>
  <si>
    <t>Celkem rok 2020</t>
  </si>
  <si>
    <t>Spotřeba vody a náklady na vodu za rok 2020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</si>
  <si>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</si>
  <si>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</si>
  <si>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</si>
  <si>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</si>
  <si>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</si>
  <si>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</si>
  <si>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</si>
  <si>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</si>
  <si>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</si>
  <si>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</si>
  <si>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</si>
  <si>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</si>
  <si>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Spotřeba zemního plynu ve spalném teple a náklady na zemní plyn 2021</t>
  </si>
  <si>
    <t>CELKEM 2021</t>
  </si>
  <si>
    <t>Spotřeba (m3)</t>
  </si>
  <si>
    <t>Fakturace elektrické energie_2021</t>
  </si>
  <si>
    <t>Spotřeba vody a náklady na vodu za rok 2021</t>
  </si>
  <si>
    <t>Celkem rok 2021</t>
  </si>
  <si>
    <t>01.01.2019-4.1.2019</t>
  </si>
  <si>
    <t>5.1.2019-31.1.2019</t>
  </si>
  <si>
    <t>1.2.2019-28.2.2019</t>
  </si>
  <si>
    <t>1.3.2019-29.3.2019</t>
  </si>
  <si>
    <t>30.3.2019-30.4.2019</t>
  </si>
  <si>
    <t>1.5.2019 - 31.5.2019</t>
  </si>
  <si>
    <t>30.3.2019 - 30.4.2019</t>
  </si>
  <si>
    <t>1.3.2019 - 29.3.2019</t>
  </si>
  <si>
    <t>1.2.2019 - 28.2.2019</t>
  </si>
  <si>
    <t>5.1.2019 - 31.1.2019</t>
  </si>
  <si>
    <t>01.01.2019 - 4.1.2019</t>
  </si>
  <si>
    <t>9.4.2019 - 30.42019</t>
  </si>
  <si>
    <t>1.3.2019 - 8.4.2019</t>
  </si>
  <si>
    <t>1.6.2019 - 2.7.2019</t>
  </si>
  <si>
    <t>3.7.2019 - 31.7.2019</t>
  </si>
  <si>
    <t>1.8.2019 - 2.9.2019</t>
  </si>
  <si>
    <t>3.9.2019 - 30.9.2019</t>
  </si>
  <si>
    <t>1.10.2019 - 31.10.2019</t>
  </si>
  <si>
    <t>1.11.2019 - 29.11.2019</t>
  </si>
  <si>
    <t>30.11.2019 - 31.12.2019</t>
  </si>
  <si>
    <t>8 SEN01 1981 6315</t>
  </si>
  <si>
    <t>30.11.2019 - 4.12.2019</t>
  </si>
  <si>
    <t>5.12.2019 - 31.12.2019</t>
  </si>
  <si>
    <t>1.1.2020 - 6.1.2020</t>
  </si>
  <si>
    <t>7.1.2020 - 3.2.2020</t>
  </si>
  <si>
    <t>4.2.2020 - 3.3.2020</t>
  </si>
  <si>
    <t>4.3.2020 - 31.3.2020</t>
  </si>
  <si>
    <t>1.4.2020 - 4.5.2020</t>
  </si>
  <si>
    <t>5.5.2020 - 1.6.2020</t>
  </si>
  <si>
    <t>1.7.2020 - 31.7.2020</t>
  </si>
  <si>
    <t>1.8.2020 - 31.8.2020</t>
  </si>
  <si>
    <t>1.9.2020 - 30.9.2020</t>
  </si>
  <si>
    <t>1.10.2020 - 30.10.2020</t>
  </si>
  <si>
    <t>31.10.2020 - 30.11.2020</t>
  </si>
  <si>
    <t>1.12.2020 - 31.12.2020</t>
  </si>
  <si>
    <t>1.1.2021 - 6.1.2021</t>
  </si>
  <si>
    <t>7.1.2021 - 1.2.2021</t>
  </si>
  <si>
    <t>2.2.2020 - 1.3.2021</t>
  </si>
  <si>
    <t>2.3.2021 - 31.3.2021</t>
  </si>
  <si>
    <t>1.4.2021 - 30.4.2021</t>
  </si>
  <si>
    <t>1.5.2021 - 31.5.2021</t>
  </si>
  <si>
    <t>2.6.2020 - 30.6.2020</t>
  </si>
  <si>
    <t>1.6.2021 - 30.6.2021</t>
  </si>
  <si>
    <t>1.7.2021 - 30.7.2021</t>
  </si>
  <si>
    <t>31.7.2021 - 31.8.2021</t>
  </si>
  <si>
    <t>1.9.2021 - 30.9.2021</t>
  </si>
  <si>
    <t>1.9.2021 - 21.9.2021</t>
  </si>
  <si>
    <t>22.9.2021 - 30.9.2021</t>
  </si>
  <si>
    <t>1.10.2021 - 1.11.2021</t>
  </si>
  <si>
    <t>2.11.2021 - 1.12.2021</t>
  </si>
  <si>
    <t>2.12.2021 - 31.12.2021</t>
  </si>
  <si>
    <t>8SEN0130644480</t>
  </si>
  <si>
    <t>2.12.2021 - 21.12.2021</t>
  </si>
  <si>
    <t>22.12.2021 - 31.12.2021</t>
  </si>
  <si>
    <t>Spotřeba celkem (MWh)</t>
  </si>
  <si>
    <t>Hlavní</t>
  </si>
  <si>
    <t>ČM: R000018115</t>
  </si>
  <si>
    <t>O2</t>
  </si>
  <si>
    <t>ČM: 11807</t>
  </si>
  <si>
    <t>Vrátnice</t>
  </si>
  <si>
    <t>ČM:1225232</t>
  </si>
  <si>
    <t>CNP</t>
  </si>
  <si>
    <t>ČM: 1225234</t>
  </si>
  <si>
    <t>Kč/MWh bez DPH</t>
  </si>
  <si>
    <t>Spotřeba VT [MWh]</t>
  </si>
  <si>
    <t>RRM [MW]</t>
  </si>
  <si>
    <t>Jalovka [MVArh]</t>
  </si>
  <si>
    <r>
      <t>Jednotková cena [Kč.MWh</t>
    </r>
    <r>
      <rPr>
        <b/>
        <vertAlign val="superscript"/>
        <sz val="10"/>
        <rFont val="Arial"/>
        <family val="2"/>
        <charset val="238"/>
      </rPr>
      <t>-1</t>
    </r>
    <r>
      <rPr>
        <b/>
        <sz val="10"/>
        <rFont val="Arial"/>
        <family val="2"/>
        <charset val="238"/>
      </rPr>
      <t>]</t>
    </r>
  </si>
  <si>
    <t>ve faktuře bylo 0% DPH</t>
  </si>
  <si>
    <t>Leden - nečitelné faktury</t>
  </si>
  <si>
    <t>Únor - nečitelné faktury</t>
  </si>
  <si>
    <t>Květen - chybí faktury pro O2 a CNP pro květen</t>
  </si>
  <si>
    <t>Nejvyšší naměřený ¼ hod. výkon (MW)</t>
  </si>
  <si>
    <t>Napsat legendu</t>
  </si>
  <si>
    <t>Fakturace elektrické energie_2022</t>
  </si>
  <si>
    <t>Referenční rok</t>
  </si>
  <si>
    <t>Spotřeba zemního plynu ve spalném teple a náklady na zemní plyn 2022</t>
  </si>
  <si>
    <t>Spotřeba vody a náklady na vodu za rok 2022</t>
  </si>
  <si>
    <t>Celkem rok 2022</t>
  </si>
  <si>
    <t>1.6.-30.6.</t>
  </si>
  <si>
    <r>
      <t>Spotřeba vodné m</t>
    </r>
    <r>
      <rPr>
        <b/>
        <vertAlign val="superscript"/>
        <sz val="10"/>
        <rFont val="Arial"/>
        <family val="2"/>
        <charset val="238"/>
      </rPr>
      <t>3</t>
    </r>
  </si>
  <si>
    <r>
      <t>Spotřeba stočné v m</t>
    </r>
    <r>
      <rPr>
        <b/>
        <vertAlign val="superscript"/>
        <sz val="10"/>
        <rFont val="Arial"/>
        <family val="2"/>
        <charset val="238"/>
      </rPr>
      <t>3</t>
    </r>
  </si>
  <si>
    <r>
      <t>Srážky v m</t>
    </r>
    <r>
      <rPr>
        <b/>
        <vertAlign val="superscript"/>
        <sz val="10"/>
        <rFont val="Arial"/>
        <family val="2"/>
        <charset val="238"/>
      </rPr>
      <t>3</t>
    </r>
  </si>
  <si>
    <r>
      <t>Cena vodné Kč/m</t>
    </r>
    <r>
      <rPr>
        <b/>
        <vertAlign val="superscript"/>
        <sz val="10"/>
        <rFont val="Arial"/>
        <family val="2"/>
        <charset val="238"/>
      </rPr>
      <t>3</t>
    </r>
  </si>
  <si>
    <r>
      <t>Cena stočné Kč/m</t>
    </r>
    <r>
      <rPr>
        <b/>
        <vertAlign val="superscript"/>
        <sz val="10"/>
        <rFont val="Arial"/>
        <family val="2"/>
        <charset val="238"/>
      </rPr>
      <t>3</t>
    </r>
  </si>
  <si>
    <r>
      <t>Cena srážky Kč/m</t>
    </r>
    <r>
      <rPr>
        <b/>
        <vertAlign val="superscript"/>
        <sz val="10"/>
        <rFont val="Arial"/>
        <family val="2"/>
        <charset val="238"/>
      </rPr>
      <t>3</t>
    </r>
  </si>
  <si>
    <r>
      <t>Spotřeba stočné m</t>
    </r>
    <r>
      <rPr>
        <b/>
        <vertAlign val="superscript"/>
        <sz val="10"/>
        <rFont val="Arial"/>
        <family val="2"/>
        <charset val="238"/>
      </rPr>
      <t>3</t>
    </r>
  </si>
  <si>
    <t>1.7.-1.8.</t>
  </si>
  <si>
    <t>2.8.-31.8.</t>
  </si>
  <si>
    <t>1.1.-7.1.</t>
  </si>
  <si>
    <t>1.1.7-7.1.</t>
  </si>
  <si>
    <t>8.1.-31.1.</t>
  </si>
  <si>
    <t>1.2.-28.2.</t>
  </si>
  <si>
    <t>1.3.-31.3.</t>
  </si>
  <si>
    <t>1.4.-2.5.</t>
  </si>
  <si>
    <t>3.5.-31.5.</t>
  </si>
  <si>
    <t>1.9.-30.9.</t>
  </si>
  <si>
    <t>1.10.-31.10.</t>
  </si>
  <si>
    <t>1.10.-31.12.</t>
  </si>
  <si>
    <t>1.11.-1.12.</t>
  </si>
  <si>
    <t>2.12.-31.12.</t>
  </si>
  <si>
    <t>Přefakturace 2022</t>
  </si>
  <si>
    <t>voodné, stočné</t>
  </si>
  <si>
    <t>Přefaktuace 2022</t>
  </si>
  <si>
    <t>značení vodoměrů viz složka</t>
  </si>
  <si>
    <t>Příloha č.5 - Technické podklady\Ostatní\Fakturační vodoměry"</t>
  </si>
  <si>
    <t>ZP</t>
  </si>
  <si>
    <t>EE</t>
  </si>
  <si>
    <t>Voda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</si>
</sst>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\ &quot;Kč&quot;"/>
    <numFmt numFmtId="166" formatCode="0.0%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 CE"/>
      <charset val="238"/>
    </font>
    <font>
      <sz val="11"/>
      <color rgb="FF000000"/>
      <name val="Calibri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 applyNumberFormat="0" applyFont="0" applyBorder="0" applyProtection="0"/>
  </cellStyleXfs>
  <cellXfs count="102">
    <xf numFmtId="0" fontId="0" fillId="0" borderId="0" xfId="0"/>
    <xf numFmtId="0" fontId="5" fillId="0" borderId="0" xfId="2" applyFont="1" applyAlignment="1">
      <alignment horizontal="left"/>
    </xf>
    <xf numFmtId="0" fontId="5" fillId="0" borderId="0" xfId="2" applyFont="1" applyAlignment="1">
      <alignment horizontal="center"/>
    </xf>
    <xf numFmtId="0" fontId="4" fillId="0" borderId="0" xfId="2"/>
    <xf numFmtId="0" fontId="2" fillId="0" borderId="4" xfId="2" applyFont="1" applyBorder="1" applyAlignment="1">
      <alignment horizontal="center"/>
    </xf>
    <xf numFmtId="3" fontId="7" fillId="0" borderId="5" xfId="2" applyNumberFormat="1" applyFont="1" applyBorder="1" applyAlignment="1">
      <alignment horizontal="right"/>
    </xf>
    <xf numFmtId="3" fontId="7" fillId="0" borderId="6" xfId="2" applyNumberFormat="1" applyFont="1" applyBorder="1"/>
    <xf numFmtId="0" fontId="3" fillId="4" borderId="1" xfId="2" applyFont="1" applyFill="1" applyBorder="1" applyAlignment="1">
      <alignment horizontal="center"/>
    </xf>
    <xf numFmtId="2" fontId="3" fillId="4" borderId="2" xfId="2" applyNumberFormat="1" applyFont="1" applyFill="1" applyBorder="1"/>
    <xf numFmtId="3" fontId="3" fillId="4" borderId="2" xfId="2" applyNumberFormat="1" applyFont="1" applyFill="1" applyBorder="1"/>
    <xf numFmtId="3" fontId="3" fillId="4" borderId="3" xfId="2" applyNumberFormat="1" applyFont="1" applyFill="1" applyBorder="1"/>
    <xf numFmtId="2" fontId="1" fillId="2" borderId="10" xfId="0" applyNumberFormat="1" applyFont="1" applyFill="1" applyBorder="1" applyAlignment="1">
      <alignment horizontal="center"/>
    </xf>
    <xf numFmtId="3" fontId="7" fillId="0" borderId="12" xfId="2" applyNumberFormat="1" applyFont="1" applyBorder="1" applyAlignment="1">
      <alignment horizontal="right"/>
    </xf>
    <xf numFmtId="0" fontId="1" fillId="0" borderId="0" xfId="0" applyFont="1"/>
    <xf numFmtId="0" fontId="8" fillId="0" borderId="0" xfId="0" applyFont="1" applyAlignment="1">
      <alignment horizontal="left"/>
    </xf>
    <xf numFmtId="0" fontId="0" fillId="0" borderId="0" xfId="0" applyAlignment="1">
      <alignment horizontal="center"/>
    </xf>
    <xf numFmtId="0" fontId="8" fillId="0" borderId="1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/>
    </xf>
    <xf numFmtId="3" fontId="8" fillId="7" borderId="9" xfId="0" applyNumberFormat="1" applyFont="1" applyFill="1" applyBorder="1" applyAlignment="1">
      <alignment horizontal="right" vertical="center" wrapText="1"/>
    </xf>
    <xf numFmtId="3" fontId="0" fillId="7" borderId="19" xfId="0" applyNumberFormat="1" applyFill="1" applyBorder="1" applyAlignment="1">
      <alignment horizontal="right" vertical="center" wrapText="1"/>
    </xf>
    <xf numFmtId="2" fontId="0" fillId="7" borderId="6" xfId="0" applyNumberFormat="1" applyFill="1" applyBorder="1" applyAlignment="1">
      <alignment horizontal="right"/>
    </xf>
    <xf numFmtId="0" fontId="8" fillId="8" borderId="18" xfId="0" applyFont="1" applyFill="1" applyBorder="1" applyAlignment="1">
      <alignment horizontal="center"/>
    </xf>
    <xf numFmtId="3" fontId="8" fillId="8" borderId="2" xfId="0" applyNumberFormat="1" applyFont="1" applyFill="1" applyBorder="1" applyAlignment="1">
      <alignment horizontal="right" vertical="center" wrapText="1"/>
    </xf>
    <xf numFmtId="3" fontId="8" fillId="8" borderId="20" xfId="0" applyNumberFormat="1" applyFont="1" applyFill="1" applyBorder="1" applyAlignment="1">
      <alignment horizontal="right" vertical="center" wrapText="1"/>
    </xf>
    <xf numFmtId="2" fontId="8" fillId="8" borderId="3" xfId="0" applyNumberFormat="1" applyFont="1" applyFill="1" applyBorder="1" applyAlignment="1">
      <alignment horizontal="right"/>
    </xf>
    <xf numFmtId="0" fontId="10" fillId="0" borderId="0" xfId="0" applyFont="1"/>
    <xf numFmtId="0" fontId="11" fillId="0" borderId="0" xfId="0" applyFont="1"/>
    <xf numFmtId="0" fontId="3" fillId="2" borderId="18" xfId="2" applyFont="1" applyFill="1" applyBorder="1" applyAlignment="1">
      <alignment horizontal="center" wrapText="1"/>
    </xf>
    <xf numFmtId="0" fontId="2" fillId="0" borderId="17" xfId="2" applyFont="1" applyBorder="1" applyAlignment="1">
      <alignment horizontal="center"/>
    </xf>
    <xf numFmtId="3" fontId="7" fillId="0" borderId="22" xfId="2" applyNumberFormat="1" applyFont="1" applyBorder="1"/>
    <xf numFmtId="3" fontId="7" fillId="3" borderId="5" xfId="2" applyNumberFormat="1" applyFont="1" applyFill="1" applyBorder="1"/>
    <xf numFmtId="3" fontId="7" fillId="3" borderId="9" xfId="2" applyNumberFormat="1" applyFont="1" applyFill="1" applyBorder="1"/>
    <xf numFmtId="3" fontId="7" fillId="3" borderId="11" xfId="2" applyNumberFormat="1" applyFont="1" applyFill="1" applyBorder="1"/>
    <xf numFmtId="4" fontId="7" fillId="3" borderId="5" xfId="2" applyNumberFormat="1" applyFont="1" applyFill="1" applyBorder="1"/>
    <xf numFmtId="4" fontId="7" fillId="3" borderId="9" xfId="2" applyNumberFormat="1" applyFont="1" applyFill="1" applyBorder="1"/>
    <xf numFmtId="4" fontId="7" fillId="3" borderId="11" xfId="2" applyNumberFormat="1" applyFont="1" applyFill="1" applyBorder="1"/>
    <xf numFmtId="4" fontId="3" fillId="3" borderId="5" xfId="2" applyNumberFormat="1" applyFont="1" applyFill="1" applyBorder="1"/>
    <xf numFmtId="0" fontId="1" fillId="0" borderId="0" xfId="0" applyFont="1" applyAlignment="1">
      <alignment horizontal="center"/>
    </xf>
    <xf numFmtId="1" fontId="3" fillId="4" borderId="2" xfId="2" applyNumberFormat="1" applyFont="1" applyFill="1" applyBorder="1"/>
    <xf numFmtId="1" fontId="7" fillId="3" borderId="11" xfId="2" applyNumberFormat="1" applyFont="1" applyFill="1" applyBorder="1"/>
    <xf numFmtId="3" fontId="8" fillId="0" borderId="5" xfId="0" applyNumberFormat="1" applyFont="1" applyBorder="1" applyAlignment="1">
      <alignment horizontal="center"/>
    </xf>
    <xf numFmtId="3" fontId="8" fillId="8" borderId="18" xfId="0" applyNumberFormat="1" applyFont="1" applyFill="1" applyBorder="1" applyAlignment="1">
      <alignment horizontal="center"/>
    </xf>
    <xf numFmtId="164" fontId="0" fillId="0" borderId="9" xfId="0" applyNumberFormat="1" applyBorder="1" applyAlignment="1">
      <alignment horizontal="right" vertical="center" wrapText="1"/>
    </xf>
    <xf numFmtId="164" fontId="2" fillId="0" borderId="9" xfId="0" applyNumberFormat="1" applyFont="1" applyBorder="1" applyAlignment="1">
      <alignment horizontal="right" vertical="center" wrapText="1"/>
    </xf>
    <xf numFmtId="3" fontId="0" fillId="7" borderId="6" xfId="0" applyNumberFormat="1" applyFill="1" applyBorder="1" applyAlignment="1">
      <alignment horizontal="right"/>
    </xf>
    <xf numFmtId="3" fontId="8" fillId="8" borderId="3" xfId="0" applyNumberFormat="1" applyFont="1" applyFill="1" applyBorder="1" applyAlignment="1">
      <alignment horizontal="right"/>
    </xf>
    <xf numFmtId="4" fontId="7" fillId="3" borderId="27" xfId="2" applyNumberFormat="1" applyFont="1" applyFill="1" applyBorder="1"/>
    <xf numFmtId="0" fontId="12" fillId="0" borderId="0" xfId="0" applyFont="1"/>
    <xf numFmtId="0" fontId="8" fillId="0" borderId="10" xfId="0" applyFont="1" applyBorder="1" applyAlignment="1">
      <alignment horizontal="center" vertical="center" wrapText="1"/>
    </xf>
    <xf numFmtId="0" fontId="0" fillId="9" borderId="0" xfId="0" applyFill="1"/>
    <xf numFmtId="0" fontId="0" fillId="9" borderId="0" xfId="0" applyFill="1" applyAlignment="1">
      <alignment horizontal="left"/>
    </xf>
    <xf numFmtId="0" fontId="10" fillId="9" borderId="0" xfId="0" applyFont="1" applyFill="1"/>
    <xf numFmtId="0" fontId="5" fillId="9" borderId="0" xfId="2" applyFont="1" applyFill="1" applyAlignment="1">
      <alignment horizontal="center"/>
    </xf>
    <xf numFmtId="0" fontId="8" fillId="5" borderId="13" xfId="1" applyFont="1" applyFill="1" applyBorder="1" applyAlignment="1">
      <alignment horizontal="center"/>
    </xf>
    <xf numFmtId="0" fontId="8" fillId="5" borderId="13" xfId="1" applyFont="1" applyFill="1" applyBorder="1" applyAlignment="1">
      <alignment horizontal="center" wrapText="1"/>
    </xf>
    <xf numFmtId="0" fontId="8" fillId="5" borderId="14" xfId="1" applyFont="1" applyFill="1" applyBorder="1" applyAlignment="1">
      <alignment horizontal="center" wrapText="1"/>
    </xf>
    <xf numFmtId="14" fontId="2" fillId="3" borderId="16" xfId="1" applyNumberFormat="1" applyFill="1" applyBorder="1" applyAlignment="1">
      <alignment horizontal="center"/>
    </xf>
    <xf numFmtId="0" fontId="2" fillId="0" borderId="9" xfId="1" applyBorder="1"/>
    <xf numFmtId="2" fontId="2" fillId="0" borderId="9" xfId="1" applyNumberFormat="1" applyBorder="1" applyAlignment="1">
      <alignment horizontal="right"/>
    </xf>
    <xf numFmtId="3" fontId="2" fillId="0" borderId="9" xfId="1" applyNumberFormat="1" applyBorder="1" applyAlignment="1">
      <alignment horizontal="right"/>
    </xf>
    <xf numFmtId="3" fontId="2" fillId="0" borderId="6" xfId="1" applyNumberFormat="1" applyBorder="1" applyAlignment="1">
      <alignment horizontal="right"/>
    </xf>
    <xf numFmtId="0" fontId="2" fillId="3" borderId="16" xfId="1" applyFill="1" applyBorder="1" applyAlignment="1">
      <alignment horizontal="center"/>
    </xf>
    <xf numFmtId="0" fontId="13" fillId="6" borderId="8" xfId="1" applyFont="1" applyFill="1" applyBorder="1" applyAlignment="1">
      <alignment horizontal="center"/>
    </xf>
    <xf numFmtId="3" fontId="13" fillId="6" borderId="11" xfId="1" applyNumberFormat="1" applyFont="1" applyFill="1" applyBorder="1" applyAlignment="1">
      <alignment horizontal="right"/>
    </xf>
    <xf numFmtId="3" fontId="13" fillId="6" borderId="22" xfId="1" applyNumberFormat="1" applyFont="1" applyFill="1" applyBorder="1" applyAlignment="1">
      <alignment horizontal="right"/>
    </xf>
    <xf numFmtId="0" fontId="2" fillId="3" borderId="24" xfId="1" applyFill="1" applyBorder="1" applyAlignment="1">
      <alignment horizontal="center"/>
    </xf>
    <xf numFmtId="0" fontId="13" fillId="6" borderId="7" xfId="1" applyFont="1" applyFill="1" applyBorder="1" applyAlignment="1">
      <alignment horizontal="center"/>
    </xf>
    <xf numFmtId="0" fontId="8" fillId="5" borderId="21" xfId="1" applyFont="1" applyFill="1" applyBorder="1" applyAlignment="1">
      <alignment horizontal="center"/>
    </xf>
    <xf numFmtId="0" fontId="2" fillId="3" borderId="9" xfId="1" applyFill="1" applyBorder="1" applyAlignment="1">
      <alignment vertical="center" wrapText="1" shrinkToFit="1"/>
    </xf>
    <xf numFmtId="3" fontId="13" fillId="6" borderId="17" xfId="1" applyNumberFormat="1" applyFont="1" applyFill="1" applyBorder="1" applyAlignment="1">
      <alignment horizontal="right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5" fillId="0" borderId="23" xfId="0" applyFont="1" applyBorder="1" applyAlignment="1">
      <alignment vertical="center"/>
    </xf>
    <xf numFmtId="0" fontId="15" fillId="9" borderId="0" xfId="0" applyFont="1" applyFill="1"/>
    <xf numFmtId="0" fontId="15" fillId="0" borderId="0" xfId="0" applyFont="1" applyAlignment="1">
      <alignment horizont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4" fontId="3" fillId="3" borderId="27" xfId="2" applyNumberFormat="1" applyFont="1" applyFill="1" applyBorder="1"/>
    <xf numFmtId="3" fontId="15" fillId="0" borderId="0" xfId="0" applyNumberFormat="1" applyFont="1"/>
    <xf numFmtId="0" fontId="6" fillId="2" borderId="26" xfId="2" applyFont="1" applyFill="1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6" fillId="2" borderId="28" xfId="2" applyFont="1" applyFill="1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3" fillId="2" borderId="20" xfId="2" applyFont="1" applyFill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3" fillId="2" borderId="26" xfId="2" applyFont="1" applyFill="1" applyBorder="1" applyAlignment="1">
      <alignment horizontal="center" wrapText="1"/>
    </xf>
    <xf numFmtId="0" fontId="3" fillId="2" borderId="25" xfId="2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3" borderId="15" xfId="1" applyFill="1" applyBorder="1" applyAlignment="1">
      <alignment horizontal="center" vertical="center" wrapText="1" shrinkToFit="1"/>
    </xf>
    <xf numFmtId="0" fontId="2" fillId="3" borderId="17" xfId="1" applyFill="1" applyBorder="1" applyAlignment="1">
      <alignment horizontal="center" vertical="center" wrapText="1" shrinkToFit="1"/>
    </xf>
    <xf numFmtId="0" fontId="2" fillId="3" borderId="23" xfId="1" applyFill="1" applyBorder="1" applyAlignment="1">
      <alignment horizontal="center" vertical="center" wrapText="1" shrinkToFit="1"/>
    </xf>
    <xf numFmtId="0" fontId="2" fillId="3" borderId="4" xfId="1" applyFill="1" applyBorder="1" applyAlignment="1">
      <alignment horizontal="center" vertical="center" wrapText="1" shrinkToFit="1"/>
    </xf>
    <xf numFmtId="2" fontId="0" fillId="0" borderId="0" xfId="0" applyNumberFormat="1"/>
    <xf numFmtId="3" fontId="0" fillId="0" borderId="0" xfId="0" applyNumberFormat="1"/>
    <xf numFmtId="166" fontId="0" fillId="0" borderId="0" xfId="0" applyNumberFormat="1" applyAlignment="1">
      <alignment horizontal="center"/>
    </xf>
  </cellXfs>
  <cellStyles count="3">
    <cellStyle name="Normální" xfId="0" builtinId="0"/>
    <cellStyle name="Normální 2 3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Spotřeba tepla v TV [GJ]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Teplo!#REF!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Teplo!#REF!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Teplo!#REF!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FAC-439A-8730-ACB2CE9AA02B}"/>
            </c:ext>
          </c:extLst>
        </c:ser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'G:\Projects\ECZ15079_TA_Pardubicky_kraj_VR_EPC\Data\Objekty\16_Nemocnice n. p. Moravská Třebová\Spotřeby\[Spotřeby_2014_Nemocnice MTřebová.xls]EE'!#ODKAZ!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'G:\Projects\ECZ15079_TA_Pardubicky_kraj_VR_EPC\Data\Objekty\16_Nemocnice n. p. Moravská Třebová\Spotřeby\[Spotřeby_2014_Nemocnice MTřebová.xls]EE'!#ODKAZ!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FFAC-439A-8730-ACB2CE9AA02B}"/>
            </c:ext>
          </c:extLst>
        </c:ser>
        <c:ser>
          <c:idx val="2"/>
          <c:order val="2"/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val>
            <c:numRef>
              <c:f>'G:\Projects\ECZ15079_TA_Pardubicky_kraj_VR_EPC\Data\Objekty\16_Nemocnice n. p. Moravská Třebová\Spotřeby\[Spotřeby_2014_Nemocnice MTřebová.xls]EE'!#ODKAZ!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'G:\Projects\ECZ15079_TA_Pardubicky_kraj_VR_EPC\Data\Objekty\16_Nemocnice n. p. Moravská Třebová\Spotřeby\[Spotřeby_2014_Nemocnice MTřebová.xls]EE'!#ODKAZ!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FFAC-439A-8730-ACB2CE9AA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564864"/>
        <c:axId val="108566400"/>
      </c:lineChart>
      <c:catAx>
        <c:axId val="1085648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856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566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Teplo [GJ]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85648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Spotřeba tepla v TV [GJ]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Teplo!#REF!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Teplo!#REF!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Teplo!#REF!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2675-46CB-9598-C634A1B63A70}"/>
            </c:ext>
          </c:extLst>
        </c:ser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'G:\Projects\ECZ15079_TA_Pardubicky_kraj_VR_EPC\Data\Objekty\16_Nemocnice n. p. Moravská Třebová\Spotřeby\[Spotřeby_2014_Nemocnice MTřebová.xls]EE'!#ODKAZ!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'G:\Projects\ECZ15079_TA_Pardubicky_kraj_VR_EPC\Data\Objekty\16_Nemocnice n. p. Moravská Třebová\Spotřeby\[Spotřeby_2014_Nemocnice MTřebová.xls]EE'!#ODKAZ!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2675-46CB-9598-C634A1B63A70}"/>
            </c:ext>
          </c:extLst>
        </c:ser>
        <c:ser>
          <c:idx val="2"/>
          <c:order val="2"/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val>
            <c:numRef>
              <c:f>'G:\Projects\ECZ15079_TA_Pardubicky_kraj_VR_EPC\Data\Objekty\16_Nemocnice n. p. Moravská Třebová\Spotřeby\[Spotřeby_2014_Nemocnice MTřebová.xls]EE'!#ODKAZ!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'G:\Projects\ECZ15079_TA_Pardubicky_kraj_VR_EPC\Data\Objekty\16_Nemocnice n. p. Moravská Třebová\Spotřeby\[Spotřeby_2014_Nemocnice MTřebová.xls]EE'!#ODKAZ!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2675-46CB-9598-C634A1B63A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564864"/>
        <c:axId val="108566400"/>
      </c:lineChart>
      <c:catAx>
        <c:axId val="1085648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856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566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Teplo [GJ]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85648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15</xdr:row>
      <xdr:rowOff>0</xdr:rowOff>
    </xdr:from>
    <xdr:to>
      <xdr:col>13</xdr:col>
      <xdr:colOff>0</xdr:colOff>
      <xdr:row>15</xdr:row>
      <xdr:rowOff>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13</xdr:col>
      <xdr:colOff>0</xdr:colOff>
      <xdr:row>33</xdr:row>
      <xdr:rowOff>0</xdr:rowOff>
    </xdr:to>
    <xdr:graphicFrame macro="">
      <xdr:nvGraphicFramePr>
        <xdr:cNvPr id="3" name="graf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4"/>
  <sheetViews>
    <sheetView tabSelected="1" topLeftCell="A46" zoomScale="90" zoomScaleNormal="90" workbookViewId="0">
      <selection activeCell="J73" sqref="J73"/>
    </sheetView>
  </sheetViews>
  <sheetFormatPr defaultRowHeight="15" x14ac:dyDescent="0.25"/>
  <cols>
    <col min="1" max="1" width="14.28515625" customWidth="1"/>
    <col min="2" max="10" width="12.140625" customWidth="1"/>
    <col min="11" max="11" width="17.85546875" customWidth="1"/>
    <col min="12" max="12" width="16.85546875" customWidth="1"/>
    <col min="13" max="13" width="19.42578125" customWidth="1"/>
    <col min="14" max="14" width="12.42578125" bestFit="1" customWidth="1"/>
  </cols>
  <sheetData>
    <row r="1" spans="1:15" hidden="1" x14ac:dyDescent="0.25">
      <c r="A1" s="29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N1" s="52" t="s">
        <v>115</v>
      </c>
      <c r="O1" s="52"/>
    </row>
    <row r="2" spans="1:15" ht="16.5" hidden="1" thickBot="1" x14ac:dyDescent="0.3">
      <c r="A2" s="1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5" ht="15.75" hidden="1" thickBot="1" x14ac:dyDescent="0.3">
      <c r="A3" s="92" t="s">
        <v>0</v>
      </c>
      <c r="B3" s="89" t="s">
        <v>97</v>
      </c>
      <c r="C3" s="90"/>
      <c r="D3" s="89" t="s">
        <v>99</v>
      </c>
      <c r="E3" s="90"/>
      <c r="F3" s="89" t="s">
        <v>101</v>
      </c>
      <c r="G3" s="90"/>
      <c r="H3" s="89" t="s">
        <v>103</v>
      </c>
      <c r="I3" s="90"/>
      <c r="J3" s="91" t="s">
        <v>96</v>
      </c>
      <c r="K3" s="83" t="s">
        <v>2</v>
      </c>
      <c r="L3" s="86" t="s">
        <v>3</v>
      </c>
    </row>
    <row r="4" spans="1:15" ht="15.75" hidden="1" thickBot="1" x14ac:dyDescent="0.3">
      <c r="A4" s="93"/>
      <c r="B4" s="89" t="s">
        <v>98</v>
      </c>
      <c r="C4" s="90"/>
      <c r="D4" s="89" t="s">
        <v>100</v>
      </c>
      <c r="E4" s="90"/>
      <c r="F4" s="89" t="s">
        <v>102</v>
      </c>
      <c r="G4" s="90"/>
      <c r="H4" s="89" t="s">
        <v>104</v>
      </c>
      <c r="I4" s="90"/>
      <c r="J4" s="84"/>
      <c r="K4" s="84"/>
      <c r="L4" s="87"/>
    </row>
    <row r="5" spans="1:15" ht="27" hidden="1" customHeight="1" thickBot="1" x14ac:dyDescent="0.3">
      <c r="A5" s="94"/>
      <c r="B5" s="30" t="s">
        <v>38</v>
      </c>
      <c r="C5" s="30" t="s">
        <v>1</v>
      </c>
      <c r="D5" s="30" t="s">
        <v>38</v>
      </c>
      <c r="E5" s="30" t="s">
        <v>1</v>
      </c>
      <c r="F5" s="30" t="s">
        <v>38</v>
      </c>
      <c r="G5" s="30" t="s">
        <v>1</v>
      </c>
      <c r="H5" s="30" t="s">
        <v>38</v>
      </c>
      <c r="I5" s="30" t="s">
        <v>1</v>
      </c>
      <c r="J5" s="85"/>
      <c r="K5" s="85"/>
      <c r="L5" s="88"/>
    </row>
    <row r="6" spans="1:15" ht="15.75" hidden="1" x14ac:dyDescent="0.25">
      <c r="A6" s="4" t="s">
        <v>24</v>
      </c>
      <c r="B6" s="33">
        <v>124584</v>
      </c>
      <c r="C6" s="36">
        <v>1331.9849999999999</v>
      </c>
      <c r="D6" s="33"/>
      <c r="E6" s="36"/>
      <c r="F6" s="33"/>
      <c r="G6" s="36"/>
      <c r="H6" s="33"/>
      <c r="I6" s="36"/>
      <c r="J6" s="39">
        <f>C6+E6+G6+I6</f>
        <v>1331.9849999999999</v>
      </c>
      <c r="K6" s="5"/>
      <c r="L6" s="6">
        <f t="shared" ref="L6:L12" si="0">K6*1.21</f>
        <v>0</v>
      </c>
      <c r="N6" s="50" t="s">
        <v>111</v>
      </c>
    </row>
    <row r="7" spans="1:15" ht="15.75" hidden="1" x14ac:dyDescent="0.25">
      <c r="A7" s="4" t="s">
        <v>25</v>
      </c>
      <c r="B7" s="34">
        <v>100245</v>
      </c>
      <c r="C7" s="37"/>
      <c r="D7" s="34"/>
      <c r="E7" s="37"/>
      <c r="F7" s="34"/>
      <c r="G7" s="37"/>
      <c r="H7" s="34"/>
      <c r="I7" s="37"/>
      <c r="J7" s="39">
        <f t="shared" ref="J7:J17" si="1">C7+E7+G7+I7</f>
        <v>0</v>
      </c>
      <c r="K7" s="5"/>
      <c r="L7" s="6">
        <f t="shared" si="0"/>
        <v>0</v>
      </c>
      <c r="N7" s="50" t="s">
        <v>112</v>
      </c>
    </row>
    <row r="8" spans="1:15" hidden="1" x14ac:dyDescent="0.25">
      <c r="A8" s="4" t="s">
        <v>26</v>
      </c>
      <c r="B8" s="34">
        <v>92226</v>
      </c>
      <c r="C8" s="37">
        <v>985.05641000000003</v>
      </c>
      <c r="D8" s="34">
        <v>147</v>
      </c>
      <c r="E8" s="37">
        <v>1.5955299999999999</v>
      </c>
      <c r="F8" s="34">
        <v>940</v>
      </c>
      <c r="G8" s="37">
        <v>10.20269</v>
      </c>
      <c r="H8" s="34">
        <v>101</v>
      </c>
      <c r="I8" s="37">
        <v>1.0962499999999999</v>
      </c>
      <c r="J8" s="39">
        <f t="shared" si="1"/>
        <v>997.9508800000001</v>
      </c>
      <c r="K8" s="5">
        <v>882936.36</v>
      </c>
      <c r="L8" s="6">
        <f t="shared" si="0"/>
        <v>1068352.9956</v>
      </c>
    </row>
    <row r="9" spans="1:15" hidden="1" x14ac:dyDescent="0.25">
      <c r="A9" s="4" t="s">
        <v>27</v>
      </c>
      <c r="B9" s="34">
        <v>65328</v>
      </c>
      <c r="C9" s="37">
        <v>697.53207999999995</v>
      </c>
      <c r="D9" s="34">
        <v>139</v>
      </c>
      <c r="E9" s="37">
        <v>1.5087699999999999</v>
      </c>
      <c r="F9" s="34">
        <v>664</v>
      </c>
      <c r="G9" s="37">
        <v>7.2073499999999999</v>
      </c>
      <c r="H9" s="34">
        <v>95</v>
      </c>
      <c r="I9" s="37">
        <v>1.0311699999999999</v>
      </c>
      <c r="J9" s="39">
        <f t="shared" si="1"/>
        <v>707.27936999999997</v>
      </c>
      <c r="K9" s="5">
        <v>657018.74</v>
      </c>
      <c r="L9" s="6">
        <f t="shared" si="0"/>
        <v>794992.67539999995</v>
      </c>
    </row>
    <row r="10" spans="1:15" ht="15.75" hidden="1" x14ac:dyDescent="0.25">
      <c r="A10" s="4" t="s">
        <v>28</v>
      </c>
      <c r="B10" s="34">
        <v>54486</v>
      </c>
      <c r="C10" s="37">
        <v>580.16062999999997</v>
      </c>
      <c r="D10" s="34"/>
      <c r="E10" s="37"/>
      <c r="F10" s="34">
        <v>592</v>
      </c>
      <c r="G10" s="37">
        <v>6.4056699999999998</v>
      </c>
      <c r="H10" s="34"/>
      <c r="I10" s="37"/>
      <c r="J10" s="39">
        <f t="shared" si="1"/>
        <v>586.56629999999996</v>
      </c>
      <c r="K10" s="5">
        <v>564931.16</v>
      </c>
      <c r="L10" s="6">
        <f t="shared" si="0"/>
        <v>683566.70360000001</v>
      </c>
      <c r="N10" s="50" t="s">
        <v>113</v>
      </c>
    </row>
    <row r="11" spans="1:15" hidden="1" x14ac:dyDescent="0.25">
      <c r="A11" s="4" t="s">
        <v>29</v>
      </c>
      <c r="B11" s="34">
        <v>30740</v>
      </c>
      <c r="C11" s="37">
        <v>328.39024000000001</v>
      </c>
      <c r="D11" s="34">
        <v>126</v>
      </c>
      <c r="E11" s="37">
        <v>1.3678300000000001</v>
      </c>
      <c r="F11" s="34">
        <v>74</v>
      </c>
      <c r="G11" s="37">
        <v>0.80332999999999999</v>
      </c>
      <c r="H11" s="34">
        <v>83</v>
      </c>
      <c r="I11" s="37">
        <v>0.90103</v>
      </c>
      <c r="J11" s="39">
        <f t="shared" si="1"/>
        <v>331.46243000000004</v>
      </c>
      <c r="K11" s="5">
        <v>364848.06</v>
      </c>
      <c r="L11" s="6">
        <f t="shared" si="0"/>
        <v>441466.15259999997</v>
      </c>
    </row>
    <row r="12" spans="1:15" hidden="1" x14ac:dyDescent="0.25">
      <c r="A12" s="4" t="s">
        <v>30</v>
      </c>
      <c r="B12" s="34">
        <v>31163</v>
      </c>
      <c r="C12" s="37">
        <v>333.61369999999999</v>
      </c>
      <c r="D12" s="34">
        <v>179</v>
      </c>
      <c r="E12" s="37">
        <v>1.94729</v>
      </c>
      <c r="F12" s="34">
        <v>46</v>
      </c>
      <c r="G12" s="37">
        <v>0.50041999999999998</v>
      </c>
      <c r="H12" s="34">
        <v>22</v>
      </c>
      <c r="I12" s="37">
        <v>0.23932999999999999</v>
      </c>
      <c r="J12" s="39">
        <f t="shared" si="1"/>
        <v>336.30074000000002</v>
      </c>
      <c r="K12" s="5">
        <v>250425.86</v>
      </c>
      <c r="L12" s="6">
        <f t="shared" si="0"/>
        <v>303015.29059999995</v>
      </c>
    </row>
    <row r="13" spans="1:15" hidden="1" x14ac:dyDescent="0.25">
      <c r="A13" s="4" t="s">
        <v>31</v>
      </c>
      <c r="B13" s="34">
        <v>34290</v>
      </c>
      <c r="C13" s="37">
        <v>366.13159000000002</v>
      </c>
      <c r="D13" s="34">
        <v>182</v>
      </c>
      <c r="E13" s="37">
        <v>1.97471</v>
      </c>
      <c r="F13" s="34">
        <v>65</v>
      </c>
      <c r="G13" s="37">
        <v>0.70525000000000004</v>
      </c>
      <c r="H13" s="34">
        <v>24</v>
      </c>
      <c r="I13" s="37">
        <v>0.26040000000000002</v>
      </c>
      <c r="J13" s="39">
        <f t="shared" si="1"/>
        <v>369.07195000000002</v>
      </c>
      <c r="K13" s="5">
        <v>264620.40999999997</v>
      </c>
      <c r="L13" s="6">
        <f>K13*1.21</f>
        <v>320190.69609999994</v>
      </c>
    </row>
    <row r="14" spans="1:15" hidden="1" x14ac:dyDescent="0.25">
      <c r="A14" s="4" t="s">
        <v>32</v>
      </c>
      <c r="B14" s="34">
        <v>45223</v>
      </c>
      <c r="C14" s="37">
        <v>483.16879</v>
      </c>
      <c r="D14" s="34">
        <v>163</v>
      </c>
      <c r="E14" s="37">
        <v>1.7697400000000001</v>
      </c>
      <c r="F14" s="34">
        <v>106</v>
      </c>
      <c r="G14" s="37">
        <v>1.1508700000000001</v>
      </c>
      <c r="H14" s="34">
        <v>43</v>
      </c>
      <c r="I14" s="37">
        <v>0.46686</v>
      </c>
      <c r="J14" s="39">
        <f t="shared" si="1"/>
        <v>486.55626000000001</v>
      </c>
      <c r="K14" s="5">
        <v>315507.53999999998</v>
      </c>
      <c r="L14" s="6">
        <f t="shared" ref="L14:L15" si="2">K14*1.21</f>
        <v>381764.12339999998</v>
      </c>
    </row>
    <row r="15" spans="1:15" hidden="1" x14ac:dyDescent="0.25">
      <c r="A15" s="4" t="s">
        <v>33</v>
      </c>
      <c r="B15" s="34">
        <v>72336</v>
      </c>
      <c r="C15" s="37">
        <v>774.14394000000004</v>
      </c>
      <c r="D15" s="34">
        <v>159</v>
      </c>
      <c r="E15" s="37">
        <v>1.72902</v>
      </c>
      <c r="F15" s="34">
        <v>750</v>
      </c>
      <c r="G15" s="37">
        <v>8.1557700000000004</v>
      </c>
      <c r="H15" s="34">
        <v>56</v>
      </c>
      <c r="I15" s="37">
        <v>0.60895999999999995</v>
      </c>
      <c r="J15" s="39">
        <f t="shared" si="1"/>
        <v>784.63769000000002</v>
      </c>
      <c r="K15" s="5">
        <v>341404.96</v>
      </c>
      <c r="L15" s="6">
        <f t="shared" si="2"/>
        <v>413100.00160000002</v>
      </c>
    </row>
    <row r="16" spans="1:15" ht="15.75" hidden="1" x14ac:dyDescent="0.25">
      <c r="A16" s="4" t="s">
        <v>34</v>
      </c>
      <c r="B16" s="34">
        <v>89610</v>
      </c>
      <c r="C16" s="37">
        <v>956.27566000000002</v>
      </c>
      <c r="D16" s="34">
        <v>147</v>
      </c>
      <c r="E16" s="37">
        <v>1.59412</v>
      </c>
      <c r="F16" s="34">
        <v>1088</v>
      </c>
      <c r="G16" s="37">
        <v>11.798679999999999</v>
      </c>
      <c r="H16" s="34">
        <v>48</v>
      </c>
      <c r="I16" s="37">
        <v>0.52053000000000005</v>
      </c>
      <c r="J16" s="39">
        <f t="shared" si="1"/>
        <v>970.18898999999999</v>
      </c>
      <c r="K16" s="5">
        <v>524988.25</v>
      </c>
      <c r="L16" s="6">
        <f>K16*1</f>
        <v>524988.25</v>
      </c>
      <c r="N16" s="50" t="s">
        <v>110</v>
      </c>
    </row>
    <row r="17" spans="1:14" ht="16.5" hidden="1" thickBot="1" x14ac:dyDescent="0.3">
      <c r="A17" s="31" t="s">
        <v>35</v>
      </c>
      <c r="B17" s="35">
        <v>110616</v>
      </c>
      <c r="C17" s="38">
        <v>1181.60815</v>
      </c>
      <c r="D17" s="35">
        <v>128</v>
      </c>
      <c r="E17" s="38">
        <v>1.3894500000000001</v>
      </c>
      <c r="F17" s="42">
        <v>1379</v>
      </c>
      <c r="G17" s="38">
        <v>14.969110000000001</v>
      </c>
      <c r="H17" s="35">
        <v>67</v>
      </c>
      <c r="I17" s="38">
        <v>0.72728999999999999</v>
      </c>
      <c r="J17" s="39">
        <f t="shared" si="1"/>
        <v>1198.694</v>
      </c>
      <c r="K17" s="12">
        <v>573950</v>
      </c>
      <c r="L17" s="32">
        <f>K17*1</f>
        <v>573950</v>
      </c>
      <c r="M17" s="40" t="s">
        <v>105</v>
      </c>
      <c r="N17" s="50" t="s">
        <v>110</v>
      </c>
    </row>
    <row r="18" spans="1:14" ht="15.75" hidden="1" thickBot="1" x14ac:dyDescent="0.3">
      <c r="A18" s="7" t="s">
        <v>4</v>
      </c>
      <c r="B18" s="41">
        <f t="shared" ref="B18:L18" si="3">SUM(B6:B17)</f>
        <v>850847</v>
      </c>
      <c r="C18" s="8">
        <f t="shared" si="3"/>
        <v>8018.0661899999996</v>
      </c>
      <c r="D18" s="41">
        <f t="shared" si="3"/>
        <v>1370</v>
      </c>
      <c r="E18" s="8">
        <f t="shared" si="3"/>
        <v>14.876460000000002</v>
      </c>
      <c r="F18" s="41">
        <f t="shared" si="3"/>
        <v>5704</v>
      </c>
      <c r="G18" s="8">
        <f t="shared" si="3"/>
        <v>61.899139999999996</v>
      </c>
      <c r="H18" s="41">
        <f t="shared" si="3"/>
        <v>539</v>
      </c>
      <c r="I18" s="8">
        <f t="shared" si="3"/>
        <v>5.85182</v>
      </c>
      <c r="J18" s="8">
        <f t="shared" si="3"/>
        <v>8100.6936100000003</v>
      </c>
      <c r="K18" s="9">
        <f t="shared" si="3"/>
        <v>4740631.34</v>
      </c>
      <c r="L18" s="10">
        <f t="shared" si="3"/>
        <v>5505386.8888999997</v>
      </c>
      <c r="M18" s="11">
        <f>K18/J18</f>
        <v>585.21301609875354</v>
      </c>
    </row>
    <row r="20" spans="1:14" ht="16.5" thickBot="1" x14ac:dyDescent="0.3">
      <c r="A20" s="1" t="s">
        <v>19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3"/>
    </row>
    <row r="21" spans="1:14" ht="15.75" thickBot="1" x14ac:dyDescent="0.3">
      <c r="A21" s="92" t="s">
        <v>0</v>
      </c>
      <c r="B21" s="89" t="s">
        <v>97</v>
      </c>
      <c r="C21" s="90"/>
      <c r="D21" s="89" t="s">
        <v>99</v>
      </c>
      <c r="E21" s="90"/>
      <c r="F21" s="89" t="s">
        <v>101</v>
      </c>
      <c r="G21" s="90"/>
      <c r="H21" s="89" t="s">
        <v>103</v>
      </c>
      <c r="I21" s="90"/>
      <c r="J21" s="91" t="s">
        <v>96</v>
      </c>
      <c r="K21" s="83" t="s">
        <v>2</v>
      </c>
      <c r="L21" s="86" t="s">
        <v>3</v>
      </c>
    </row>
    <row r="22" spans="1:14" ht="15.75" thickBot="1" x14ac:dyDescent="0.3">
      <c r="A22" s="93"/>
      <c r="B22" s="89" t="s">
        <v>98</v>
      </c>
      <c r="C22" s="90"/>
      <c r="D22" s="89" t="s">
        <v>100</v>
      </c>
      <c r="E22" s="90"/>
      <c r="F22" s="89" t="s">
        <v>102</v>
      </c>
      <c r="G22" s="90"/>
      <c r="H22" s="89" t="s">
        <v>104</v>
      </c>
      <c r="I22" s="90"/>
      <c r="J22" s="84"/>
      <c r="K22" s="84"/>
      <c r="L22" s="87"/>
    </row>
    <row r="23" spans="1:14" ht="27" customHeight="1" thickBot="1" x14ac:dyDescent="0.3">
      <c r="A23" s="94"/>
      <c r="B23" s="30" t="s">
        <v>38</v>
      </c>
      <c r="C23" s="30" t="s">
        <v>1</v>
      </c>
      <c r="D23" s="30" t="s">
        <v>38</v>
      </c>
      <c r="E23" s="30" t="s">
        <v>1</v>
      </c>
      <c r="F23" s="30" t="s">
        <v>38</v>
      </c>
      <c r="G23" s="30" t="s">
        <v>1</v>
      </c>
      <c r="H23" s="30" t="s">
        <v>38</v>
      </c>
      <c r="I23" s="30" t="s">
        <v>1</v>
      </c>
      <c r="J23" s="85"/>
      <c r="K23" s="85"/>
      <c r="L23" s="88"/>
    </row>
    <row r="24" spans="1:14" x14ac:dyDescent="0.25">
      <c r="A24" s="4" t="s">
        <v>24</v>
      </c>
      <c r="B24" s="33">
        <v>115249</v>
      </c>
      <c r="C24" s="36">
        <v>1228.1845699999999</v>
      </c>
      <c r="D24" s="33">
        <v>139</v>
      </c>
      <c r="E24" s="36">
        <v>1.50529</v>
      </c>
      <c r="F24" s="33">
        <v>1511</v>
      </c>
      <c r="G24" s="36">
        <v>16.36328</v>
      </c>
      <c r="H24" s="33">
        <v>81</v>
      </c>
      <c r="I24" s="36">
        <v>0.87717999999999996</v>
      </c>
      <c r="J24" s="39">
        <f>C24+E24+G24+I24</f>
        <v>1246.9303199999999</v>
      </c>
      <c r="K24" s="5">
        <v>893384.98</v>
      </c>
      <c r="L24" s="6">
        <f t="shared" ref="L24:L30" si="4">K24*1.21</f>
        <v>1080995.8258</v>
      </c>
    </row>
    <row r="25" spans="1:14" x14ac:dyDescent="0.25">
      <c r="A25" s="4" t="s">
        <v>25</v>
      </c>
      <c r="B25" s="34">
        <v>92308</v>
      </c>
      <c r="C25" s="37">
        <v>983.72865000000002</v>
      </c>
      <c r="D25" s="34">
        <v>136</v>
      </c>
      <c r="E25" s="37">
        <v>1.47285</v>
      </c>
      <c r="F25" s="34">
        <v>1156</v>
      </c>
      <c r="G25" s="37">
        <v>12.51919</v>
      </c>
      <c r="H25" s="34">
        <v>82</v>
      </c>
      <c r="I25" s="37">
        <v>0.88804000000000005</v>
      </c>
      <c r="J25" s="39">
        <f t="shared" ref="J25:J35" si="5">C25+E25+G25+I25</f>
        <v>998.60873000000004</v>
      </c>
      <c r="K25" s="5">
        <v>736984.59</v>
      </c>
      <c r="L25" s="6">
        <f t="shared" si="4"/>
        <v>891751.35389999999</v>
      </c>
    </row>
    <row r="26" spans="1:14" x14ac:dyDescent="0.25">
      <c r="A26" s="4" t="s">
        <v>26</v>
      </c>
      <c r="B26" s="34">
        <v>92806</v>
      </c>
      <c r="C26" s="37">
        <v>988.63234</v>
      </c>
      <c r="D26" s="34">
        <v>122</v>
      </c>
      <c r="E26" s="37">
        <v>1.3206800000000001</v>
      </c>
      <c r="F26" s="34">
        <v>991</v>
      </c>
      <c r="G26" s="37">
        <v>10.72785</v>
      </c>
      <c r="H26" s="34">
        <v>92</v>
      </c>
      <c r="I26" s="37">
        <v>0.99592999999999998</v>
      </c>
      <c r="J26" s="39">
        <f t="shared" si="5"/>
        <v>1001.6768000000001</v>
      </c>
      <c r="K26" s="5">
        <v>738916.96</v>
      </c>
      <c r="L26" s="6">
        <f t="shared" si="4"/>
        <v>894089.52159999998</v>
      </c>
    </row>
    <row r="27" spans="1:14" x14ac:dyDescent="0.25">
      <c r="A27" s="4" t="s">
        <v>27</v>
      </c>
      <c r="B27" s="34">
        <v>68383</v>
      </c>
      <c r="C27" s="37">
        <v>731.40056000000004</v>
      </c>
      <c r="D27" s="34">
        <v>82</v>
      </c>
      <c r="E27" s="37">
        <v>0.89120999999999995</v>
      </c>
      <c r="F27" s="34">
        <v>680</v>
      </c>
      <c r="G27" s="37">
        <v>7.3904899999999998</v>
      </c>
      <c r="H27" s="34">
        <v>73</v>
      </c>
      <c r="I27" s="37">
        <v>0.79339000000000004</v>
      </c>
      <c r="J27" s="39">
        <f t="shared" si="5"/>
        <v>740.47565000000009</v>
      </c>
      <c r="K27" s="5">
        <v>574404.63</v>
      </c>
      <c r="L27" s="6">
        <f t="shared" si="4"/>
        <v>695029.60230000003</v>
      </c>
    </row>
    <row r="28" spans="1:14" x14ac:dyDescent="0.25">
      <c r="A28" s="4" t="s">
        <v>28</v>
      </c>
      <c r="B28" s="34">
        <v>55345</v>
      </c>
      <c r="C28" s="37">
        <v>592.61726999999996</v>
      </c>
      <c r="D28" s="34">
        <v>103</v>
      </c>
      <c r="E28" s="37">
        <v>1.1207499999999999</v>
      </c>
      <c r="F28" s="34">
        <v>641</v>
      </c>
      <c r="G28" s="37">
        <v>6.9747599999999998</v>
      </c>
      <c r="H28" s="34">
        <v>83</v>
      </c>
      <c r="I28" s="37">
        <v>0.90312999999999999</v>
      </c>
      <c r="J28" s="39">
        <f t="shared" si="5"/>
        <v>601.61590999999999</v>
      </c>
      <c r="K28" s="5">
        <v>486946.61</v>
      </c>
      <c r="L28" s="6">
        <f t="shared" si="4"/>
        <v>589205.39809999999</v>
      </c>
    </row>
    <row r="29" spans="1:14" x14ac:dyDescent="0.25">
      <c r="A29" s="4" t="s">
        <v>29</v>
      </c>
      <c r="B29" s="34">
        <v>36309</v>
      </c>
      <c r="C29" s="37">
        <v>390.29079000000002</v>
      </c>
      <c r="D29" s="34">
        <v>81</v>
      </c>
      <c r="E29" s="37">
        <v>0.88483000000000001</v>
      </c>
      <c r="F29" s="34">
        <v>126</v>
      </c>
      <c r="G29" s="37">
        <v>1.3764000000000001</v>
      </c>
      <c r="H29" s="34">
        <v>78</v>
      </c>
      <c r="I29" s="37">
        <v>0.85206000000000004</v>
      </c>
      <c r="J29" s="39">
        <f t="shared" si="5"/>
        <v>393.40408000000002</v>
      </c>
      <c r="K29" s="5">
        <v>356076.89</v>
      </c>
      <c r="L29" s="6">
        <f t="shared" si="4"/>
        <v>430853.03690000001</v>
      </c>
    </row>
    <row r="30" spans="1:14" x14ac:dyDescent="0.25">
      <c r="A30" s="4" t="s">
        <v>30</v>
      </c>
      <c r="B30" s="34">
        <v>32391</v>
      </c>
      <c r="C30" s="37">
        <v>347.92615000000001</v>
      </c>
      <c r="D30" s="34">
        <v>136</v>
      </c>
      <c r="E30" s="37">
        <v>1.48447</v>
      </c>
      <c r="F30" s="34">
        <v>20</v>
      </c>
      <c r="G30" s="37">
        <v>0.21829999999999999</v>
      </c>
      <c r="H30" s="34">
        <v>70</v>
      </c>
      <c r="I30" s="37">
        <v>0.76405999999999996</v>
      </c>
      <c r="J30" s="39">
        <f t="shared" si="5"/>
        <v>350.39297999999997</v>
      </c>
      <c r="K30" s="5">
        <v>328718.88</v>
      </c>
      <c r="L30" s="6">
        <f t="shared" si="4"/>
        <v>397749.84480000002</v>
      </c>
    </row>
    <row r="31" spans="1:14" x14ac:dyDescent="0.25">
      <c r="A31" s="4" t="s">
        <v>31</v>
      </c>
      <c r="B31" s="34">
        <v>30603</v>
      </c>
      <c r="C31" s="49">
        <v>329.50040000000001</v>
      </c>
      <c r="D31" s="34">
        <v>155</v>
      </c>
      <c r="E31" s="37">
        <v>1.69597</v>
      </c>
      <c r="F31" s="34">
        <v>7</v>
      </c>
      <c r="G31" s="37">
        <v>7.6590000000000005E-2</v>
      </c>
      <c r="H31" s="34">
        <v>70</v>
      </c>
      <c r="I31" s="37">
        <v>0.76592000000000005</v>
      </c>
      <c r="J31" s="39">
        <f t="shared" si="5"/>
        <v>332.03888000000001</v>
      </c>
      <c r="K31" s="5">
        <v>317158.90999999997</v>
      </c>
      <c r="L31" s="6">
        <f>K31*1.21</f>
        <v>383762.28109999996</v>
      </c>
    </row>
    <row r="32" spans="1:14" x14ac:dyDescent="0.25">
      <c r="A32" s="4" t="s">
        <v>32</v>
      </c>
      <c r="B32" s="34">
        <v>37779</v>
      </c>
      <c r="C32" s="37">
        <v>406.40334999999999</v>
      </c>
      <c r="D32" s="34">
        <v>150</v>
      </c>
      <c r="E32" s="37">
        <v>1.63975</v>
      </c>
      <c r="F32" s="34">
        <v>112</v>
      </c>
      <c r="G32" s="37">
        <v>1.22435</v>
      </c>
      <c r="H32" s="34">
        <v>66</v>
      </c>
      <c r="I32" s="37">
        <v>0.72148999999999996</v>
      </c>
      <c r="J32" s="39">
        <f t="shared" si="5"/>
        <v>409.98894000000001</v>
      </c>
      <c r="K32" s="5">
        <v>366254.19</v>
      </c>
      <c r="L32" s="6">
        <f t="shared" ref="L32:L35" si="6">K32*1.21</f>
        <v>443167.5699</v>
      </c>
    </row>
    <row r="33" spans="1:13" x14ac:dyDescent="0.25">
      <c r="A33" s="4" t="s">
        <v>33</v>
      </c>
      <c r="B33" s="34">
        <v>70761</v>
      </c>
      <c r="C33" s="37">
        <v>757.76048000000003</v>
      </c>
      <c r="D33" s="34">
        <v>147</v>
      </c>
      <c r="E33" s="37">
        <v>1.59964</v>
      </c>
      <c r="F33" s="34">
        <v>860</v>
      </c>
      <c r="G33" s="37">
        <v>9.3584099999999992</v>
      </c>
      <c r="H33" s="34">
        <v>52</v>
      </c>
      <c r="I33" s="37">
        <v>0.56586000000000003</v>
      </c>
      <c r="J33" s="39">
        <f t="shared" si="5"/>
        <v>769.28439000000014</v>
      </c>
      <c r="K33" s="5">
        <v>592549.25</v>
      </c>
      <c r="L33" s="6">
        <f t="shared" si="6"/>
        <v>716984.59250000003</v>
      </c>
    </row>
    <row r="34" spans="1:13" x14ac:dyDescent="0.25">
      <c r="A34" s="4" t="s">
        <v>34</v>
      </c>
      <c r="B34" s="34">
        <v>92570</v>
      </c>
      <c r="C34" s="37">
        <v>990.98554999999999</v>
      </c>
      <c r="D34" s="34">
        <v>130</v>
      </c>
      <c r="E34" s="37">
        <v>1.41422</v>
      </c>
      <c r="F34" s="34">
        <v>1098</v>
      </c>
      <c r="G34" s="37">
        <v>11.94473</v>
      </c>
      <c r="H34" s="34">
        <v>39</v>
      </c>
      <c r="I34" s="37">
        <v>0.42426999999999998</v>
      </c>
      <c r="J34" s="39">
        <f t="shared" si="5"/>
        <v>1004.76877</v>
      </c>
      <c r="K34" s="5">
        <v>740864.38</v>
      </c>
      <c r="L34" s="6">
        <f t="shared" si="6"/>
        <v>896445.89980000001</v>
      </c>
    </row>
    <row r="35" spans="1:13" ht="15.75" thickBot="1" x14ac:dyDescent="0.3">
      <c r="A35" s="31" t="s">
        <v>35</v>
      </c>
      <c r="B35" s="35">
        <v>105953</v>
      </c>
      <c r="C35" s="38">
        <v>1135.0980199999999</v>
      </c>
      <c r="D35" s="35">
        <v>136</v>
      </c>
      <c r="E35" s="38">
        <v>1.48065</v>
      </c>
      <c r="F35" s="42">
        <v>1324</v>
      </c>
      <c r="G35" s="38">
        <v>14.4146</v>
      </c>
      <c r="H35" s="35">
        <v>38</v>
      </c>
      <c r="I35" s="38">
        <v>0.41371000000000002</v>
      </c>
      <c r="J35" s="39">
        <f t="shared" si="5"/>
        <v>1151.40698</v>
      </c>
      <c r="K35" s="12">
        <v>833221.53</v>
      </c>
      <c r="L35" s="32">
        <f t="shared" si="6"/>
        <v>1008198.0513000001</v>
      </c>
      <c r="M35" s="40" t="s">
        <v>105</v>
      </c>
    </row>
    <row r="36" spans="1:13" ht="15.75" thickBot="1" x14ac:dyDescent="0.3">
      <c r="A36" s="7" t="s">
        <v>17</v>
      </c>
      <c r="B36" s="41">
        <f t="shared" ref="B36:L36" si="7">SUM(B24:B35)</f>
        <v>830457</v>
      </c>
      <c r="C36" s="8">
        <f t="shared" si="7"/>
        <v>8882.5281300000006</v>
      </c>
      <c r="D36" s="41">
        <f t="shared" si="7"/>
        <v>1517</v>
      </c>
      <c r="E36" s="8">
        <f t="shared" si="7"/>
        <v>16.51031</v>
      </c>
      <c r="F36" s="41">
        <f t="shared" si="7"/>
        <v>8526</v>
      </c>
      <c r="G36" s="8">
        <f t="shared" si="7"/>
        <v>92.588950000000011</v>
      </c>
      <c r="H36" s="41">
        <f t="shared" si="7"/>
        <v>824</v>
      </c>
      <c r="I36" s="8">
        <f t="shared" si="7"/>
        <v>8.9650400000000001</v>
      </c>
      <c r="J36" s="8">
        <f t="shared" si="7"/>
        <v>9000.5924299999988</v>
      </c>
      <c r="K36" s="9">
        <f t="shared" si="7"/>
        <v>6965481.7999999998</v>
      </c>
      <c r="L36" s="10">
        <f t="shared" si="7"/>
        <v>8428232.9780000001</v>
      </c>
      <c r="M36" s="11">
        <f>K36/J36</f>
        <v>773.89148038558619</v>
      </c>
    </row>
    <row r="38" spans="1:13" ht="16.5" thickBot="1" x14ac:dyDescent="0.3">
      <c r="A38" s="1" t="s">
        <v>36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3"/>
    </row>
    <row r="39" spans="1:13" ht="15.75" thickBot="1" x14ac:dyDescent="0.3">
      <c r="A39" s="92" t="s">
        <v>0</v>
      </c>
      <c r="B39" s="89" t="s">
        <v>97</v>
      </c>
      <c r="C39" s="90"/>
      <c r="D39" s="89" t="s">
        <v>99</v>
      </c>
      <c r="E39" s="90"/>
      <c r="F39" s="89" t="s">
        <v>101</v>
      </c>
      <c r="G39" s="90"/>
      <c r="H39" s="89" t="s">
        <v>103</v>
      </c>
      <c r="I39" s="90"/>
      <c r="J39" s="91" t="s">
        <v>96</v>
      </c>
      <c r="K39" s="83" t="s">
        <v>2</v>
      </c>
      <c r="L39" s="86" t="s">
        <v>3</v>
      </c>
    </row>
    <row r="40" spans="1:13" ht="15.75" thickBot="1" x14ac:dyDescent="0.3">
      <c r="A40" s="93"/>
      <c r="B40" s="89" t="s">
        <v>98</v>
      </c>
      <c r="C40" s="90"/>
      <c r="D40" s="89" t="s">
        <v>100</v>
      </c>
      <c r="E40" s="90"/>
      <c r="F40" s="89" t="s">
        <v>102</v>
      </c>
      <c r="G40" s="90"/>
      <c r="H40" s="89" t="s">
        <v>104</v>
      </c>
      <c r="I40" s="90"/>
      <c r="J40" s="84"/>
      <c r="K40" s="84"/>
      <c r="L40" s="87"/>
    </row>
    <row r="41" spans="1:13" ht="27" customHeight="1" thickBot="1" x14ac:dyDescent="0.3">
      <c r="A41" s="94"/>
      <c r="B41" s="30" t="s">
        <v>38</v>
      </c>
      <c r="C41" s="30" t="s">
        <v>1</v>
      </c>
      <c r="D41" s="30" t="s">
        <v>38</v>
      </c>
      <c r="E41" s="30" t="s">
        <v>1</v>
      </c>
      <c r="F41" s="30" t="s">
        <v>38</v>
      </c>
      <c r="G41" s="30" t="s">
        <v>1</v>
      </c>
      <c r="H41" s="30" t="s">
        <v>38</v>
      </c>
      <c r="I41" s="30" t="s">
        <v>1</v>
      </c>
      <c r="J41" s="85"/>
      <c r="K41" s="85"/>
      <c r="L41" s="88"/>
    </row>
    <row r="42" spans="1:13" x14ac:dyDescent="0.25">
      <c r="A42" s="4" t="s">
        <v>24</v>
      </c>
      <c r="B42" s="33">
        <v>114183</v>
      </c>
      <c r="C42" s="36">
        <v>1223.2867200000001</v>
      </c>
      <c r="D42" s="33">
        <v>134</v>
      </c>
      <c r="E42" s="36">
        <v>1.45885</v>
      </c>
      <c r="F42" s="33">
        <v>1540</v>
      </c>
      <c r="G42" s="36">
        <v>16.765910000000002</v>
      </c>
      <c r="H42" s="33">
        <v>42</v>
      </c>
      <c r="I42" s="36">
        <v>0.45724999999999999</v>
      </c>
      <c r="J42" s="39">
        <f>C42+E42+G42+I42</f>
        <v>1241.9687300000001</v>
      </c>
      <c r="K42" s="5">
        <v>642706.91</v>
      </c>
      <c r="L42" s="6">
        <f t="shared" ref="L42:L51" si="8">K42*1.21</f>
        <v>777675.36109999998</v>
      </c>
    </row>
    <row r="43" spans="1:13" x14ac:dyDescent="0.25">
      <c r="A43" s="4" t="s">
        <v>25</v>
      </c>
      <c r="B43" s="34">
        <v>109058</v>
      </c>
      <c r="C43" s="37">
        <v>1166.11725</v>
      </c>
      <c r="D43" s="34">
        <v>27</v>
      </c>
      <c r="E43" s="37">
        <v>0.29337999999999997</v>
      </c>
      <c r="F43" s="34">
        <v>1441</v>
      </c>
      <c r="G43" s="37">
        <v>15.65779</v>
      </c>
      <c r="H43" s="34">
        <v>46</v>
      </c>
      <c r="I43" s="37">
        <v>0.49983</v>
      </c>
      <c r="J43" s="39">
        <f t="shared" ref="J43:J53" si="9">C43+E43+G43+I43</f>
        <v>1182.56825</v>
      </c>
      <c r="K43" s="5">
        <v>616978.18999999994</v>
      </c>
      <c r="L43" s="6">
        <f t="shared" si="8"/>
        <v>746543.60989999992</v>
      </c>
    </row>
    <row r="44" spans="1:13" x14ac:dyDescent="0.25">
      <c r="A44" s="4" t="s">
        <v>26</v>
      </c>
      <c r="B44" s="34">
        <v>104602</v>
      </c>
      <c r="C44" s="37">
        <v>1116.63688</v>
      </c>
      <c r="D44" s="34">
        <v>293</v>
      </c>
      <c r="E44" s="37">
        <v>3.17842</v>
      </c>
      <c r="F44" s="34">
        <v>1351</v>
      </c>
      <c r="G44" s="37">
        <v>14.655419999999999</v>
      </c>
      <c r="H44" s="34">
        <v>63</v>
      </c>
      <c r="I44" s="37">
        <v>0.68340999999999996</v>
      </c>
      <c r="J44" s="39">
        <f t="shared" si="9"/>
        <v>1135.1541300000001</v>
      </c>
      <c r="K44" s="5">
        <v>596441.23</v>
      </c>
      <c r="L44" s="6">
        <f t="shared" si="8"/>
        <v>721693.88829999999</v>
      </c>
    </row>
    <row r="45" spans="1:13" x14ac:dyDescent="0.25">
      <c r="A45" s="4" t="s">
        <v>27</v>
      </c>
      <c r="B45" s="34">
        <v>78428</v>
      </c>
      <c r="C45" s="37">
        <v>836.85717</v>
      </c>
      <c r="D45" s="34">
        <v>126</v>
      </c>
      <c r="E45" s="37">
        <v>1.36626</v>
      </c>
      <c r="F45" s="34">
        <v>988</v>
      </c>
      <c r="G45" s="37">
        <v>10.713240000000001</v>
      </c>
      <c r="H45" s="34">
        <v>50</v>
      </c>
      <c r="I45" s="37">
        <v>0.54217000000000004</v>
      </c>
      <c r="J45" s="39">
        <f t="shared" si="9"/>
        <v>849.4788400000001</v>
      </c>
      <c r="K45" s="5">
        <v>472703.85</v>
      </c>
      <c r="L45" s="6">
        <f t="shared" si="8"/>
        <v>571971.6584999999</v>
      </c>
    </row>
    <row r="46" spans="1:13" x14ac:dyDescent="0.25">
      <c r="A46" s="4" t="s">
        <v>28</v>
      </c>
      <c r="B46" s="34">
        <v>57015</v>
      </c>
      <c r="C46" s="37">
        <v>609.49982</v>
      </c>
      <c r="D46" s="34">
        <v>157</v>
      </c>
      <c r="E46" s="37">
        <v>1.7055499999999999</v>
      </c>
      <c r="F46" s="34">
        <v>433</v>
      </c>
      <c r="G46" s="37">
        <v>4.7038399999999996</v>
      </c>
      <c r="H46" s="34">
        <v>23</v>
      </c>
      <c r="I46" s="37">
        <v>0.24986</v>
      </c>
      <c r="J46" s="39">
        <f t="shared" si="9"/>
        <v>616.15907000000004</v>
      </c>
      <c r="K46" s="5">
        <v>371643.71</v>
      </c>
      <c r="L46" s="6">
        <f t="shared" si="8"/>
        <v>449688.88910000003</v>
      </c>
    </row>
    <row r="47" spans="1:13" x14ac:dyDescent="0.25">
      <c r="A47" s="4" t="s">
        <v>29</v>
      </c>
      <c r="B47" s="34">
        <v>33524</v>
      </c>
      <c r="C47" s="37">
        <v>359.11124999999998</v>
      </c>
      <c r="D47" s="34">
        <v>154</v>
      </c>
      <c r="E47" s="37">
        <v>1.67642</v>
      </c>
      <c r="F47" s="34">
        <v>69</v>
      </c>
      <c r="G47" s="37">
        <v>0.75112000000000001</v>
      </c>
      <c r="H47" s="34">
        <v>22</v>
      </c>
      <c r="I47" s="37">
        <v>0.23949000000000001</v>
      </c>
      <c r="J47" s="39">
        <f t="shared" si="9"/>
        <v>361.77828</v>
      </c>
      <c r="K47" s="5">
        <v>261461.2</v>
      </c>
      <c r="L47" s="6">
        <f t="shared" si="8"/>
        <v>316368.05200000003</v>
      </c>
    </row>
    <row r="48" spans="1:13" x14ac:dyDescent="0.25">
      <c r="A48" s="4" t="s">
        <v>30</v>
      </c>
      <c r="B48" s="34">
        <v>31163</v>
      </c>
      <c r="C48" s="37">
        <v>333.61369999999999</v>
      </c>
      <c r="D48" s="34">
        <v>179</v>
      </c>
      <c r="E48" s="37">
        <v>1.94729</v>
      </c>
      <c r="F48" s="34">
        <v>46</v>
      </c>
      <c r="G48" s="37">
        <v>0.50041999999999998</v>
      </c>
      <c r="H48" s="34">
        <v>22</v>
      </c>
      <c r="I48" s="37">
        <v>0.23932999999999999</v>
      </c>
      <c r="J48" s="39">
        <f t="shared" si="9"/>
        <v>336.30074000000002</v>
      </c>
      <c r="K48" s="5">
        <v>250425.86</v>
      </c>
      <c r="L48" s="6">
        <f t="shared" si="8"/>
        <v>303015.29059999995</v>
      </c>
    </row>
    <row r="49" spans="1:14" x14ac:dyDescent="0.25">
      <c r="A49" s="4" t="s">
        <v>31</v>
      </c>
      <c r="B49" s="34">
        <v>34290</v>
      </c>
      <c r="C49" s="37">
        <v>366.13159000000002</v>
      </c>
      <c r="D49" s="34">
        <v>182</v>
      </c>
      <c r="E49" s="37">
        <v>1.97471</v>
      </c>
      <c r="F49" s="34">
        <v>65</v>
      </c>
      <c r="G49" s="37">
        <v>0.70525000000000004</v>
      </c>
      <c r="H49" s="34">
        <v>24</v>
      </c>
      <c r="I49" s="37">
        <v>0.26040000000000002</v>
      </c>
      <c r="J49" s="39">
        <f t="shared" si="9"/>
        <v>369.07195000000002</v>
      </c>
      <c r="K49" s="5">
        <v>264620.40999999997</v>
      </c>
      <c r="L49" s="6">
        <f>K49*1.21</f>
        <v>320190.69609999994</v>
      </c>
    </row>
    <row r="50" spans="1:14" x14ac:dyDescent="0.25">
      <c r="A50" s="4" t="s">
        <v>32</v>
      </c>
      <c r="B50" s="34">
        <v>45223</v>
      </c>
      <c r="C50" s="37">
        <v>483.16879</v>
      </c>
      <c r="D50" s="34">
        <v>163</v>
      </c>
      <c r="E50" s="37">
        <v>1.7697400000000001</v>
      </c>
      <c r="F50" s="34">
        <v>106</v>
      </c>
      <c r="G50" s="37">
        <v>1.1508700000000001</v>
      </c>
      <c r="H50" s="34">
        <v>43</v>
      </c>
      <c r="I50" s="37">
        <v>0.46686</v>
      </c>
      <c r="J50" s="39">
        <f t="shared" si="9"/>
        <v>486.55626000000001</v>
      </c>
      <c r="K50" s="5">
        <v>315507.53999999998</v>
      </c>
      <c r="L50" s="6">
        <f t="shared" si="8"/>
        <v>381764.12339999998</v>
      </c>
    </row>
    <row r="51" spans="1:14" x14ac:dyDescent="0.25">
      <c r="A51" s="4" t="s">
        <v>33</v>
      </c>
      <c r="B51" s="34">
        <v>72336</v>
      </c>
      <c r="C51" s="37">
        <v>774.14394000000004</v>
      </c>
      <c r="D51" s="34">
        <v>159</v>
      </c>
      <c r="E51" s="37">
        <v>1.72902</v>
      </c>
      <c r="F51" s="34">
        <v>750</v>
      </c>
      <c r="G51" s="37">
        <v>8.1557700000000004</v>
      </c>
      <c r="H51" s="34">
        <v>56</v>
      </c>
      <c r="I51" s="37">
        <v>0.60895999999999995</v>
      </c>
      <c r="J51" s="39">
        <f t="shared" si="9"/>
        <v>784.63769000000002</v>
      </c>
      <c r="K51" s="5">
        <v>341404.96</v>
      </c>
      <c r="L51" s="6">
        <f t="shared" si="8"/>
        <v>413100.00160000002</v>
      </c>
    </row>
    <row r="52" spans="1:14" ht="15.75" x14ac:dyDescent="0.25">
      <c r="A52" s="4" t="s">
        <v>34</v>
      </c>
      <c r="B52" s="34">
        <v>89610</v>
      </c>
      <c r="C52" s="37">
        <v>956.27566000000002</v>
      </c>
      <c r="D52" s="34">
        <v>147</v>
      </c>
      <c r="E52" s="37">
        <v>1.59412</v>
      </c>
      <c r="F52" s="34">
        <v>1088</v>
      </c>
      <c r="G52" s="37">
        <v>11.798679999999999</v>
      </c>
      <c r="H52" s="34">
        <v>48</v>
      </c>
      <c r="I52" s="37">
        <v>0.52053000000000005</v>
      </c>
      <c r="J52" s="39">
        <f t="shared" si="9"/>
        <v>970.18898999999999</v>
      </c>
      <c r="K52" s="5">
        <v>524988.25</v>
      </c>
      <c r="L52" s="6">
        <f>K52*1</f>
        <v>524988.25</v>
      </c>
      <c r="N52" s="50"/>
    </row>
    <row r="53" spans="1:14" ht="16.5" thickBot="1" x14ac:dyDescent="0.3">
      <c r="A53" s="31" t="s">
        <v>35</v>
      </c>
      <c r="B53" s="35">
        <v>110616</v>
      </c>
      <c r="C53" s="38">
        <v>1181.60815</v>
      </c>
      <c r="D53" s="35">
        <v>128</v>
      </c>
      <c r="E53" s="38">
        <v>1.3894500000000001</v>
      </c>
      <c r="F53" s="42">
        <v>1379</v>
      </c>
      <c r="G53" s="38">
        <v>14.969110000000001</v>
      </c>
      <c r="H53" s="35">
        <v>67</v>
      </c>
      <c r="I53" s="38">
        <v>0.72728999999999999</v>
      </c>
      <c r="J53" s="39">
        <f t="shared" si="9"/>
        <v>1198.694</v>
      </c>
      <c r="K53" s="12">
        <v>573950</v>
      </c>
      <c r="L53" s="32">
        <f>K53*1</f>
        <v>573950</v>
      </c>
      <c r="M53" s="40" t="s">
        <v>105</v>
      </c>
      <c r="N53" s="50"/>
    </row>
    <row r="54" spans="1:14" ht="15.75" thickBot="1" x14ac:dyDescent="0.3">
      <c r="A54" s="7" t="s">
        <v>37</v>
      </c>
      <c r="B54" s="41">
        <f t="shared" ref="B54:L54" si="10">SUM(B42:B53)</f>
        <v>880048</v>
      </c>
      <c r="C54" s="8">
        <f t="shared" si="10"/>
        <v>9406.4509199999993</v>
      </c>
      <c r="D54" s="41">
        <f t="shared" si="10"/>
        <v>1849</v>
      </c>
      <c r="E54" s="8">
        <f t="shared" si="10"/>
        <v>20.083210000000001</v>
      </c>
      <c r="F54" s="41">
        <f t="shared" si="10"/>
        <v>9256</v>
      </c>
      <c r="G54" s="8">
        <f t="shared" si="10"/>
        <v>100.52742000000001</v>
      </c>
      <c r="H54" s="41">
        <f t="shared" si="10"/>
        <v>506</v>
      </c>
      <c r="I54" s="8">
        <f t="shared" si="10"/>
        <v>5.4953799999999999</v>
      </c>
      <c r="J54" s="8">
        <f t="shared" si="10"/>
        <v>9532.5569300000006</v>
      </c>
      <c r="K54" s="9">
        <f t="shared" si="10"/>
        <v>5232832.1100000003</v>
      </c>
      <c r="L54" s="10">
        <f t="shared" si="10"/>
        <v>6100949.8206000002</v>
      </c>
      <c r="M54" s="11">
        <f>K54/J54</f>
        <v>548.94317950850154</v>
      </c>
    </row>
    <row r="57" spans="1:14" ht="16.5" thickBot="1" x14ac:dyDescent="0.3">
      <c r="A57" s="1" t="s">
        <v>118</v>
      </c>
      <c r="B57" s="2"/>
      <c r="C57" s="2"/>
      <c r="D57" s="2"/>
      <c r="E57" s="2"/>
      <c r="F57" s="2"/>
      <c r="G57" s="2"/>
      <c r="H57" s="53" t="s">
        <v>117</v>
      </c>
      <c r="I57" s="55"/>
      <c r="J57" s="2"/>
      <c r="K57" s="2"/>
      <c r="L57" s="3"/>
    </row>
    <row r="58" spans="1:14" ht="15.75" thickBot="1" x14ac:dyDescent="0.3">
      <c r="A58" s="92" t="s">
        <v>0</v>
      </c>
      <c r="B58" s="89" t="s">
        <v>97</v>
      </c>
      <c r="C58" s="90"/>
      <c r="D58" s="89" t="s">
        <v>99</v>
      </c>
      <c r="E58" s="90"/>
      <c r="F58" s="89" t="s">
        <v>101</v>
      </c>
      <c r="G58" s="90"/>
      <c r="H58" s="89" t="s">
        <v>103</v>
      </c>
      <c r="I58" s="90"/>
      <c r="J58" s="91" t="s">
        <v>96</v>
      </c>
      <c r="K58" s="83" t="s">
        <v>2</v>
      </c>
      <c r="L58" s="86" t="s">
        <v>3</v>
      </c>
    </row>
    <row r="59" spans="1:14" ht="15.75" thickBot="1" x14ac:dyDescent="0.3">
      <c r="A59" s="93"/>
      <c r="B59" s="89" t="s">
        <v>98</v>
      </c>
      <c r="C59" s="90"/>
      <c r="D59" s="89" t="s">
        <v>100</v>
      </c>
      <c r="E59" s="90"/>
      <c r="F59" s="89" t="s">
        <v>102</v>
      </c>
      <c r="G59" s="90"/>
      <c r="H59" s="89" t="s">
        <v>104</v>
      </c>
      <c r="I59" s="90"/>
      <c r="J59" s="84"/>
      <c r="K59" s="84"/>
      <c r="L59" s="87"/>
    </row>
    <row r="60" spans="1:14" ht="27" customHeight="1" thickBot="1" x14ac:dyDescent="0.3">
      <c r="A60" s="94"/>
      <c r="B60" s="30" t="s">
        <v>38</v>
      </c>
      <c r="C60" s="30" t="s">
        <v>1</v>
      </c>
      <c r="D60" s="30" t="s">
        <v>38</v>
      </c>
      <c r="E60" s="30" t="s">
        <v>1</v>
      </c>
      <c r="F60" s="30" t="s">
        <v>38</v>
      </c>
      <c r="G60" s="30" t="s">
        <v>1</v>
      </c>
      <c r="H60" s="30" t="s">
        <v>38</v>
      </c>
      <c r="I60" s="30" t="s">
        <v>1</v>
      </c>
      <c r="J60" s="85"/>
      <c r="K60" s="85"/>
      <c r="L60" s="88"/>
    </row>
    <row r="61" spans="1:14" x14ac:dyDescent="0.25">
      <c r="A61" s="4" t="s">
        <v>24</v>
      </c>
      <c r="B61" s="33">
        <v>110090</v>
      </c>
      <c r="C61" s="36">
        <v>1174.98332</v>
      </c>
      <c r="D61" s="33">
        <v>120</v>
      </c>
      <c r="E61" s="36">
        <v>1.3015000000000001</v>
      </c>
      <c r="F61" s="33">
        <v>1076</v>
      </c>
      <c r="G61" s="36">
        <v>11.67008</v>
      </c>
      <c r="H61" s="33">
        <v>48</v>
      </c>
      <c r="I61" s="36">
        <v>0.52059999999999995</v>
      </c>
      <c r="J61" s="39">
        <f>C61+E61+G61+I61</f>
        <v>1188.4755000000002</v>
      </c>
      <c r="K61" s="5">
        <v>1736193.58</v>
      </c>
      <c r="L61" s="6">
        <f t="shared" ref="L61:L67" si="11">K61*1.21</f>
        <v>2100794.2318000002</v>
      </c>
      <c r="N61" t="s">
        <v>145</v>
      </c>
    </row>
    <row r="62" spans="1:14" x14ac:dyDescent="0.25">
      <c r="A62" s="4" t="s">
        <v>25</v>
      </c>
      <c r="B62" s="34">
        <v>90925</v>
      </c>
      <c r="C62" s="37">
        <v>970.07716000000005</v>
      </c>
      <c r="D62" s="34">
        <v>134</v>
      </c>
      <c r="E62" s="37">
        <v>1.4528099999999999</v>
      </c>
      <c r="F62" s="34">
        <v>878</v>
      </c>
      <c r="G62" s="37">
        <v>9.5191300000000005</v>
      </c>
      <c r="H62" s="34">
        <v>47</v>
      </c>
      <c r="I62" s="37">
        <v>0.50956999999999997</v>
      </c>
      <c r="J62" s="39">
        <f t="shared" ref="J62:J72" si="12">C62+E62+G62+I62</f>
        <v>981.55867000000012</v>
      </c>
      <c r="K62" s="5">
        <v>1452945.13</v>
      </c>
      <c r="L62" s="6">
        <f t="shared" si="11"/>
        <v>1758063.6072999998</v>
      </c>
      <c r="N62" s="79">
        <v>4132454.93</v>
      </c>
    </row>
    <row r="63" spans="1:14" x14ac:dyDescent="0.25">
      <c r="A63" s="4" t="s">
        <v>26</v>
      </c>
      <c r="B63" s="34">
        <v>93968</v>
      </c>
      <c r="C63" s="37">
        <v>1005.5413600000001</v>
      </c>
      <c r="D63" s="34">
        <v>149</v>
      </c>
      <c r="E63" s="37">
        <v>1.62005</v>
      </c>
      <c r="F63" s="34">
        <v>886</v>
      </c>
      <c r="G63" s="37">
        <v>9.6333300000000008</v>
      </c>
      <c r="H63" s="34">
        <v>52</v>
      </c>
      <c r="I63" s="37">
        <v>0.56538999999999995</v>
      </c>
      <c r="J63" s="39">
        <f t="shared" si="12"/>
        <v>1017.36013</v>
      </c>
      <c r="K63" s="5">
        <v>1501953.73</v>
      </c>
      <c r="L63" s="6">
        <f t="shared" si="11"/>
        <v>1817364.0133</v>
      </c>
    </row>
    <row r="64" spans="1:14" x14ac:dyDescent="0.25">
      <c r="A64" s="4" t="s">
        <v>27</v>
      </c>
      <c r="B64" s="34">
        <v>70243</v>
      </c>
      <c r="C64" s="37">
        <v>752.03977999999995</v>
      </c>
      <c r="D64" s="34">
        <v>134</v>
      </c>
      <c r="E64" s="37">
        <v>1.4580500000000001</v>
      </c>
      <c r="F64" s="34">
        <v>432</v>
      </c>
      <c r="G64" s="37">
        <v>4.7005800000000004</v>
      </c>
      <c r="H64" s="34">
        <v>56</v>
      </c>
      <c r="I64" s="37">
        <v>0.60933000000000004</v>
      </c>
      <c r="J64" s="39">
        <f t="shared" si="12"/>
        <v>758.80773999999985</v>
      </c>
      <c r="K64" s="5">
        <v>1148021.3999999999</v>
      </c>
      <c r="L64" s="6">
        <f t="shared" si="11"/>
        <v>1389105.8939999999</v>
      </c>
    </row>
    <row r="65" spans="1:14" x14ac:dyDescent="0.25">
      <c r="A65" s="4" t="s">
        <v>28</v>
      </c>
      <c r="B65" s="34">
        <v>42128</v>
      </c>
      <c r="C65" s="37">
        <v>451.29521</v>
      </c>
      <c r="D65" s="34">
        <v>146</v>
      </c>
      <c r="E65" s="37">
        <v>1.5892999999999999</v>
      </c>
      <c r="F65" s="34">
        <v>83</v>
      </c>
      <c r="G65" s="37">
        <v>0.90351000000000004</v>
      </c>
      <c r="H65" s="34">
        <v>67</v>
      </c>
      <c r="I65" s="37">
        <v>0.72933999999999999</v>
      </c>
      <c r="J65" s="39">
        <f t="shared" si="12"/>
        <v>454.51735999999994</v>
      </c>
      <c r="K65" s="5">
        <v>731478.27</v>
      </c>
      <c r="L65" s="6">
        <f t="shared" si="11"/>
        <v>885088.70669999998</v>
      </c>
    </row>
    <row r="66" spans="1:14" x14ac:dyDescent="0.25">
      <c r="A66" s="4" t="s">
        <v>29</v>
      </c>
      <c r="B66" s="33">
        <v>30593</v>
      </c>
      <c r="C66" s="36">
        <v>330.20100000000002</v>
      </c>
      <c r="D66" s="33">
        <v>143</v>
      </c>
      <c r="E66" s="36">
        <v>1.56877</v>
      </c>
      <c r="F66" s="33">
        <v>37</v>
      </c>
      <c r="G66" s="36">
        <v>0.40589999999999998</v>
      </c>
      <c r="H66" s="33">
        <v>58</v>
      </c>
      <c r="I66" s="36">
        <v>0.63627999999999996</v>
      </c>
      <c r="J66" s="39">
        <f t="shared" si="12"/>
        <v>332.81194999999997</v>
      </c>
      <c r="K66" s="5">
        <v>564875.74</v>
      </c>
      <c r="L66" s="6">
        <f t="shared" si="11"/>
        <v>683499.64539999992</v>
      </c>
    </row>
    <row r="67" spans="1:14" x14ac:dyDescent="0.25">
      <c r="A67" s="4" t="s">
        <v>30</v>
      </c>
      <c r="B67" s="34">
        <v>27340</v>
      </c>
      <c r="C67" s="37">
        <v>296.61176999999998</v>
      </c>
      <c r="D67" s="34">
        <v>141</v>
      </c>
      <c r="E67" s="37">
        <v>1.5546500000000001</v>
      </c>
      <c r="F67" s="34">
        <v>33</v>
      </c>
      <c r="G67" s="37">
        <v>0.36385000000000001</v>
      </c>
      <c r="H67" s="34">
        <v>60</v>
      </c>
      <c r="I67" s="37">
        <v>0.66154999999999997</v>
      </c>
      <c r="J67" s="39">
        <f t="shared" si="12"/>
        <v>299.19181999999995</v>
      </c>
      <c r="K67" s="5">
        <v>518853.13</v>
      </c>
      <c r="L67" s="6">
        <f t="shared" si="11"/>
        <v>627812.28729999997</v>
      </c>
    </row>
    <row r="68" spans="1:14" x14ac:dyDescent="0.25">
      <c r="A68" s="4" t="s">
        <v>31</v>
      </c>
      <c r="B68" s="34">
        <v>28418</v>
      </c>
      <c r="C68" s="37">
        <v>307.11275999999998</v>
      </c>
      <c r="D68" s="34">
        <v>146</v>
      </c>
      <c r="E68" s="37">
        <v>1.60347</v>
      </c>
      <c r="F68" s="34">
        <v>28</v>
      </c>
      <c r="G68" s="37">
        <v>0.30752000000000002</v>
      </c>
      <c r="H68" s="34">
        <v>66</v>
      </c>
      <c r="I68" s="37">
        <v>0.72485999999999995</v>
      </c>
      <c r="J68" s="39">
        <f t="shared" si="12"/>
        <v>309.74860999999999</v>
      </c>
      <c r="K68" s="5">
        <v>533304.34</v>
      </c>
      <c r="L68" s="6">
        <f>K68*1.21</f>
        <v>645298.25139999995</v>
      </c>
    </row>
    <row r="69" spans="1:14" x14ac:dyDescent="0.25">
      <c r="A69" s="4" t="s">
        <v>32</v>
      </c>
      <c r="B69" s="34">
        <v>41345</v>
      </c>
      <c r="C69" s="37">
        <v>451.27782000000002</v>
      </c>
      <c r="D69" s="34">
        <v>134</v>
      </c>
      <c r="E69" s="37">
        <v>1.4864299999999999</v>
      </c>
      <c r="F69" s="34">
        <v>115</v>
      </c>
      <c r="G69" s="37">
        <v>1.27566</v>
      </c>
      <c r="H69" s="34">
        <v>64</v>
      </c>
      <c r="I69" s="37">
        <v>0.70994000000000002</v>
      </c>
      <c r="J69" s="39">
        <f t="shared" si="12"/>
        <v>454.74985000000004</v>
      </c>
      <c r="K69" s="5">
        <v>731796.52</v>
      </c>
      <c r="L69" s="6">
        <f t="shared" ref="L69:L70" si="13">K69*1.21</f>
        <v>885473.7892</v>
      </c>
    </row>
    <row r="70" spans="1:14" x14ac:dyDescent="0.25">
      <c r="A70" s="4" t="s">
        <v>33</v>
      </c>
      <c r="B70" s="34">
        <v>54738</v>
      </c>
      <c r="C70" s="37">
        <v>599.88157999999999</v>
      </c>
      <c r="D70" s="34">
        <v>145</v>
      </c>
      <c r="E70" s="37">
        <v>1.6147400000000001</v>
      </c>
      <c r="F70" s="34">
        <v>197</v>
      </c>
      <c r="G70" s="37">
        <v>2.1938200000000001</v>
      </c>
      <c r="H70" s="34">
        <v>54</v>
      </c>
      <c r="I70" s="37">
        <v>0.60135000000000005</v>
      </c>
      <c r="J70" s="39">
        <f t="shared" si="12"/>
        <v>604.29148999999995</v>
      </c>
      <c r="K70" s="5">
        <v>936504.08</v>
      </c>
      <c r="L70" s="6">
        <f t="shared" si="13"/>
        <v>1133169.9368</v>
      </c>
    </row>
    <row r="71" spans="1:14" ht="15.75" x14ac:dyDescent="0.25">
      <c r="A71" s="4" t="s">
        <v>34</v>
      </c>
      <c r="B71" s="34">
        <v>79424</v>
      </c>
      <c r="C71" s="37">
        <v>868.52021000000002</v>
      </c>
      <c r="D71" s="34">
        <v>135</v>
      </c>
      <c r="E71" s="37">
        <v>1.50013</v>
      </c>
      <c r="F71" s="34">
        <v>752</v>
      </c>
      <c r="G71" s="37">
        <v>8.3562600000000007</v>
      </c>
      <c r="H71" s="34">
        <v>60</v>
      </c>
      <c r="I71" s="37">
        <v>0.66671999999999998</v>
      </c>
      <c r="J71" s="39">
        <f t="shared" si="12"/>
        <v>879.04332000000011</v>
      </c>
      <c r="K71" s="5">
        <v>1312611.8500000001</v>
      </c>
      <c r="L71" s="6">
        <f>K71*1</f>
        <v>1312611.8500000001</v>
      </c>
      <c r="N71" s="50"/>
    </row>
    <row r="72" spans="1:14" ht="16.5" thickBot="1" x14ac:dyDescent="0.3">
      <c r="A72" s="31" t="s">
        <v>35</v>
      </c>
      <c r="B72" s="35">
        <v>103095</v>
      </c>
      <c r="C72" s="38">
        <v>1119.5571</v>
      </c>
      <c r="D72" s="35">
        <v>148</v>
      </c>
      <c r="E72" s="38">
        <v>1.63279</v>
      </c>
      <c r="F72" s="42">
        <v>1100</v>
      </c>
      <c r="G72" s="38">
        <v>12.13561</v>
      </c>
      <c r="H72" s="35">
        <v>58</v>
      </c>
      <c r="I72" s="38">
        <v>0.63988</v>
      </c>
      <c r="J72" s="39">
        <f t="shared" si="12"/>
        <v>1133.9653800000001</v>
      </c>
      <c r="K72" s="12">
        <v>1661572.75</v>
      </c>
      <c r="L72" s="32">
        <f>K72*1</f>
        <v>1661572.75</v>
      </c>
      <c r="M72" s="40" t="s">
        <v>105</v>
      </c>
      <c r="N72" s="50"/>
    </row>
    <row r="73" spans="1:14" ht="15.75" thickBot="1" x14ac:dyDescent="0.3">
      <c r="A73" s="7" t="s">
        <v>37</v>
      </c>
      <c r="B73" s="41">
        <f t="shared" ref="B73:L73" si="14">SUM(B61:B72)</f>
        <v>772307</v>
      </c>
      <c r="C73" s="8">
        <f t="shared" si="14"/>
        <v>8327.0990700000002</v>
      </c>
      <c r="D73" s="41">
        <f t="shared" si="14"/>
        <v>1675</v>
      </c>
      <c r="E73" s="8">
        <f t="shared" si="14"/>
        <v>18.38269</v>
      </c>
      <c r="F73" s="41">
        <f t="shared" si="14"/>
        <v>5617</v>
      </c>
      <c r="G73" s="8">
        <f t="shared" si="14"/>
        <v>61.465250000000005</v>
      </c>
      <c r="H73" s="41">
        <f t="shared" si="14"/>
        <v>690</v>
      </c>
      <c r="I73" s="8">
        <f t="shared" si="14"/>
        <v>7.5748099999999994</v>
      </c>
      <c r="J73" s="8">
        <f>SUM(J61:J72)</f>
        <v>8414.5218199999999</v>
      </c>
      <c r="K73" s="9">
        <f>SUM(K61:K72)</f>
        <v>12830110.52</v>
      </c>
      <c r="L73" s="10">
        <f t="shared" si="14"/>
        <v>14899854.963199999</v>
      </c>
      <c r="M73" s="11">
        <f>K73/J73</f>
        <v>1524.758125827761</v>
      </c>
    </row>
    <row r="74" spans="1:14" x14ac:dyDescent="0.25">
      <c r="J74" s="81">
        <f>J73*0.9</f>
        <v>7573.0696379999999</v>
      </c>
    </row>
  </sheetData>
  <mergeCells count="48">
    <mergeCell ref="J58:J60"/>
    <mergeCell ref="K58:K60"/>
    <mergeCell ref="L58:L60"/>
    <mergeCell ref="B59:C59"/>
    <mergeCell ref="D59:E59"/>
    <mergeCell ref="F59:G59"/>
    <mergeCell ref="H59:I59"/>
    <mergeCell ref="A58:A60"/>
    <mergeCell ref="B58:C58"/>
    <mergeCell ref="D58:E58"/>
    <mergeCell ref="F58:G58"/>
    <mergeCell ref="H58:I58"/>
    <mergeCell ref="A39:A41"/>
    <mergeCell ref="J39:J41"/>
    <mergeCell ref="K39:K41"/>
    <mergeCell ref="L39:L41"/>
    <mergeCell ref="A3:A5"/>
    <mergeCell ref="B40:C40"/>
    <mergeCell ref="D40:E40"/>
    <mergeCell ref="F40:G40"/>
    <mergeCell ref="H40:I40"/>
    <mergeCell ref="B39:C39"/>
    <mergeCell ref="D39:E39"/>
    <mergeCell ref="F39:G39"/>
    <mergeCell ref="H39:I39"/>
    <mergeCell ref="K3:K5"/>
    <mergeCell ref="L3:L5"/>
    <mergeCell ref="B4:C4"/>
    <mergeCell ref="J3:J5"/>
    <mergeCell ref="A21:A23"/>
    <mergeCell ref="B21:C21"/>
    <mergeCell ref="D21:E21"/>
    <mergeCell ref="F21:G21"/>
    <mergeCell ref="H21:I21"/>
    <mergeCell ref="J21:J23"/>
    <mergeCell ref="D4:E4"/>
    <mergeCell ref="F4:G4"/>
    <mergeCell ref="H4:I4"/>
    <mergeCell ref="B3:C3"/>
    <mergeCell ref="D3:E3"/>
    <mergeCell ref="F3:G3"/>
    <mergeCell ref="H3:I3"/>
    <mergeCell ref="K21:K23"/>
    <mergeCell ref="L21:L23"/>
    <mergeCell ref="B22:C22"/>
    <mergeCell ref="D22:E22"/>
    <mergeCell ref="F22:G22"/>
    <mergeCell ref="H22:I2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8"/>
  <sheetViews>
    <sheetView topLeftCell="A41" zoomScaleNormal="100" workbookViewId="0">
      <selection activeCell="L67" sqref="L67"/>
    </sheetView>
  </sheetViews>
  <sheetFormatPr defaultRowHeight="15" x14ac:dyDescent="0.25"/>
  <cols>
    <col min="2" max="3" width="13.42578125" customWidth="1"/>
    <col min="4" max="4" width="11.85546875" customWidth="1"/>
    <col min="5" max="5" width="10.7109375" customWidth="1"/>
    <col min="6" max="6" width="15.7109375" customWidth="1"/>
    <col min="7" max="7" width="15" customWidth="1"/>
    <col min="8" max="8" width="15.42578125" customWidth="1"/>
    <col min="11" max="11" width="9.85546875" bestFit="1" customWidth="1"/>
  </cols>
  <sheetData>
    <row r="1" spans="1:8" x14ac:dyDescent="0.25">
      <c r="A1" s="29"/>
    </row>
    <row r="2" spans="1:8" ht="15.75" thickBot="1" x14ac:dyDescent="0.3">
      <c r="A2" s="14" t="s">
        <v>14</v>
      </c>
      <c r="B2" s="15"/>
      <c r="D2" s="15"/>
      <c r="E2" s="28"/>
    </row>
    <row r="3" spans="1:8" ht="42" thickBot="1" x14ac:dyDescent="0.3">
      <c r="A3" s="16" t="s">
        <v>11</v>
      </c>
      <c r="B3" s="17" t="s">
        <v>106</v>
      </c>
      <c r="C3" s="17" t="s">
        <v>20</v>
      </c>
      <c r="D3" s="17" t="s">
        <v>107</v>
      </c>
      <c r="E3" s="17" t="s">
        <v>108</v>
      </c>
      <c r="F3" s="18" t="s">
        <v>12</v>
      </c>
      <c r="G3" s="18" t="s">
        <v>13</v>
      </c>
      <c r="H3" s="19" t="s">
        <v>109</v>
      </c>
    </row>
    <row r="4" spans="1:8" x14ac:dyDescent="0.25">
      <c r="A4" s="20" t="s">
        <v>24</v>
      </c>
      <c r="B4" s="43">
        <v>201.29300000000001</v>
      </c>
      <c r="C4" s="45">
        <v>0.55000000000000004</v>
      </c>
      <c r="D4" s="45">
        <v>0.06</v>
      </c>
      <c r="E4" s="46">
        <v>0</v>
      </c>
      <c r="F4" s="21">
        <v>495652.32</v>
      </c>
      <c r="G4" s="22">
        <f>F4*1.21</f>
        <v>599739.30720000004</v>
      </c>
      <c r="H4" s="23">
        <f>F4/B4</f>
        <v>2462.3425553794718</v>
      </c>
    </row>
    <row r="5" spans="1:8" x14ac:dyDescent="0.25">
      <c r="A5" s="20" t="s">
        <v>25</v>
      </c>
      <c r="B5" s="43">
        <v>179.40600000000001</v>
      </c>
      <c r="C5" s="45">
        <v>0.55000000000000004</v>
      </c>
      <c r="D5" s="45">
        <v>0.06</v>
      </c>
      <c r="E5" s="46">
        <v>0</v>
      </c>
      <c r="F5" s="21">
        <v>455964.4</v>
      </c>
      <c r="G5" s="22">
        <f t="shared" ref="G5:G15" si="0">F5*1.21</f>
        <v>551716.924</v>
      </c>
      <c r="H5" s="23">
        <f t="shared" ref="H5:H15" si="1">F5/B5</f>
        <v>2541.5225800697858</v>
      </c>
    </row>
    <row r="6" spans="1:8" x14ac:dyDescent="0.25">
      <c r="A6" s="20" t="s">
        <v>26</v>
      </c>
      <c r="B6" s="43">
        <v>190.90600000000001</v>
      </c>
      <c r="C6" s="45">
        <v>0.55000000000000004</v>
      </c>
      <c r="D6" s="45">
        <v>0.04</v>
      </c>
      <c r="E6" s="46">
        <v>0</v>
      </c>
      <c r="F6" s="21">
        <v>473446.85</v>
      </c>
      <c r="G6" s="22">
        <f t="shared" si="0"/>
        <v>572870.68849999993</v>
      </c>
      <c r="H6" s="23">
        <f t="shared" si="1"/>
        <v>2479.9998428545982</v>
      </c>
    </row>
    <row r="7" spans="1:8" x14ac:dyDescent="0.25">
      <c r="A7" s="20" t="s">
        <v>27</v>
      </c>
      <c r="B7" s="43">
        <v>182.982</v>
      </c>
      <c r="C7" s="45">
        <v>0.55000000000000004</v>
      </c>
      <c r="D7" s="45">
        <v>0.02</v>
      </c>
      <c r="E7" s="46">
        <v>0</v>
      </c>
      <c r="F7" s="21">
        <v>455707.56</v>
      </c>
      <c r="G7" s="22">
        <f t="shared" si="0"/>
        <v>551406.14760000003</v>
      </c>
      <c r="H7" s="23">
        <f t="shared" si="1"/>
        <v>2490.4502082172016</v>
      </c>
    </row>
    <row r="8" spans="1:8" x14ac:dyDescent="0.25">
      <c r="A8" s="20" t="s">
        <v>28</v>
      </c>
      <c r="B8" s="43">
        <v>190.172</v>
      </c>
      <c r="C8" s="45">
        <v>0.55000000000000004</v>
      </c>
      <c r="D8" s="45">
        <v>0.02</v>
      </c>
      <c r="E8" s="46">
        <v>0</v>
      </c>
      <c r="F8" s="21">
        <v>468745.25</v>
      </c>
      <c r="G8" s="22">
        <f t="shared" si="0"/>
        <v>567181.75249999994</v>
      </c>
      <c r="H8" s="23">
        <f t="shared" si="1"/>
        <v>2464.8489262351977</v>
      </c>
    </row>
    <row r="9" spans="1:8" x14ac:dyDescent="0.25">
      <c r="A9" s="20" t="s">
        <v>29</v>
      </c>
      <c r="B9" s="43">
        <v>207.84800000000001</v>
      </c>
      <c r="C9" s="45">
        <v>0.55000000000000004</v>
      </c>
      <c r="D9" s="45">
        <v>0.02</v>
      </c>
      <c r="E9" s="46">
        <v>0</v>
      </c>
      <c r="F9" s="21">
        <v>513951.39</v>
      </c>
      <c r="G9" s="22">
        <f t="shared" si="0"/>
        <v>621881.18189999997</v>
      </c>
      <c r="H9" s="23">
        <f t="shared" si="1"/>
        <v>2472.7271371386782</v>
      </c>
    </row>
    <row r="10" spans="1:8" x14ac:dyDescent="0.25">
      <c r="A10" s="20" t="s">
        <v>30</v>
      </c>
      <c r="B10" s="43">
        <v>202.84399999999999</v>
      </c>
      <c r="C10" s="45">
        <v>0.55000000000000004</v>
      </c>
      <c r="D10" s="45">
        <v>0.03</v>
      </c>
      <c r="E10" s="46">
        <v>0</v>
      </c>
      <c r="F10" s="21">
        <v>493408.84</v>
      </c>
      <c r="G10" s="22">
        <f t="shared" si="0"/>
        <v>597024.69640000002</v>
      </c>
      <c r="H10" s="23">
        <f t="shared" si="1"/>
        <v>2432.4546942477964</v>
      </c>
    </row>
    <row r="11" spans="1:8" x14ac:dyDescent="0.25">
      <c r="A11" s="20" t="s">
        <v>31</v>
      </c>
      <c r="B11" s="43">
        <v>209.95400000000001</v>
      </c>
      <c r="C11" s="45">
        <v>0.55000000000000004</v>
      </c>
      <c r="D11" s="45">
        <v>0.04</v>
      </c>
      <c r="E11" s="46">
        <v>0</v>
      </c>
      <c r="F11" s="21">
        <v>507986.79</v>
      </c>
      <c r="G11" s="22">
        <f t="shared" si="0"/>
        <v>614664.0159</v>
      </c>
      <c r="H11" s="23">
        <f t="shared" si="1"/>
        <v>2419.5147032207051</v>
      </c>
    </row>
    <row r="12" spans="1:8" x14ac:dyDescent="0.25">
      <c r="A12" s="20" t="s">
        <v>32</v>
      </c>
      <c r="B12" s="43">
        <v>188.52099999999999</v>
      </c>
      <c r="C12" s="45">
        <v>0.55000000000000004</v>
      </c>
      <c r="D12" s="45">
        <v>0.02</v>
      </c>
      <c r="E12" s="46">
        <v>0</v>
      </c>
      <c r="F12" s="21">
        <v>465751.47</v>
      </c>
      <c r="G12" s="22">
        <f t="shared" si="0"/>
        <v>563559.27869999991</v>
      </c>
      <c r="H12" s="23">
        <f t="shared" si="1"/>
        <v>2470.5548453487941</v>
      </c>
    </row>
    <row r="13" spans="1:8" x14ac:dyDescent="0.25">
      <c r="A13" s="20" t="s">
        <v>33</v>
      </c>
      <c r="B13" s="43">
        <v>205.13200000000001</v>
      </c>
      <c r="C13" s="45">
        <v>0.55000000000000004</v>
      </c>
      <c r="D13" s="45">
        <v>0.02</v>
      </c>
      <c r="E13" s="46">
        <v>0</v>
      </c>
      <c r="F13" s="21">
        <v>512613.92</v>
      </c>
      <c r="G13" s="22">
        <f t="shared" si="0"/>
        <v>620262.8432</v>
      </c>
      <c r="H13" s="23">
        <f t="shared" si="1"/>
        <v>2498.9466294873541</v>
      </c>
    </row>
    <row r="14" spans="1:8" x14ac:dyDescent="0.25">
      <c r="A14" s="20" t="s">
        <v>34</v>
      </c>
      <c r="B14" s="43">
        <v>203.42500000000001</v>
      </c>
      <c r="C14" s="45">
        <v>0.55000000000000004</v>
      </c>
      <c r="D14" s="45">
        <v>0.04</v>
      </c>
      <c r="E14" s="46">
        <v>0</v>
      </c>
      <c r="F14" s="21">
        <v>499735.15</v>
      </c>
      <c r="G14" s="22">
        <f t="shared" si="0"/>
        <v>604679.53150000004</v>
      </c>
      <c r="H14" s="23">
        <f t="shared" si="1"/>
        <v>2456.6063659825491</v>
      </c>
    </row>
    <row r="15" spans="1:8" ht="15.75" thickBot="1" x14ac:dyDescent="0.3">
      <c r="A15" s="20" t="s">
        <v>35</v>
      </c>
      <c r="B15" s="43">
        <v>203.83799999999999</v>
      </c>
      <c r="C15" s="45">
        <v>0.55000000000000004</v>
      </c>
      <c r="D15" s="45">
        <v>0.06</v>
      </c>
      <c r="E15" s="46">
        <v>1E-3</v>
      </c>
      <c r="F15" s="21">
        <v>500267.65</v>
      </c>
      <c r="G15" s="22">
        <f t="shared" si="0"/>
        <v>605323.85649999999</v>
      </c>
      <c r="H15" s="23">
        <f t="shared" si="1"/>
        <v>2454.2413583335788</v>
      </c>
    </row>
    <row r="16" spans="1:8" ht="15.75" thickBot="1" x14ac:dyDescent="0.3">
      <c r="A16" s="24"/>
      <c r="B16" s="44">
        <f>SUM(B4:B15)</f>
        <v>2366.3210000000004</v>
      </c>
      <c r="C16" s="25"/>
      <c r="D16" s="25"/>
      <c r="E16" s="25"/>
      <c r="F16" s="25">
        <f>SUBTOTAL(9,F4:F15)</f>
        <v>5843231.5900000008</v>
      </c>
      <c r="G16" s="26">
        <f>SUBTOTAL(9,G4:G15)</f>
        <v>7070310.2238999996</v>
      </c>
      <c r="H16" s="27">
        <f>F16/B16</f>
        <v>2469.3317559198435</v>
      </c>
    </row>
    <row r="18" spans="1:8" x14ac:dyDescent="0.25">
      <c r="A18" s="29"/>
    </row>
    <row r="19" spans="1:8" ht="15.75" thickBot="1" x14ac:dyDescent="0.3">
      <c r="A19" s="14" t="s">
        <v>21</v>
      </c>
      <c r="B19" s="15"/>
      <c r="D19" s="15"/>
      <c r="E19" s="28"/>
    </row>
    <row r="20" spans="1:8" ht="42" thickBot="1" x14ac:dyDescent="0.3">
      <c r="A20" s="16" t="s">
        <v>11</v>
      </c>
      <c r="B20" s="17" t="s">
        <v>106</v>
      </c>
      <c r="C20" s="17" t="s">
        <v>20</v>
      </c>
      <c r="D20" s="17" t="s">
        <v>107</v>
      </c>
      <c r="E20" s="17" t="s">
        <v>108</v>
      </c>
      <c r="F20" s="18" t="s">
        <v>12</v>
      </c>
      <c r="G20" s="18" t="s">
        <v>13</v>
      </c>
      <c r="H20" s="19" t="s">
        <v>109</v>
      </c>
    </row>
    <row r="21" spans="1:8" x14ac:dyDescent="0.25">
      <c r="A21" s="20" t="s">
        <v>24</v>
      </c>
      <c r="B21" s="43">
        <v>219.04400000000001</v>
      </c>
      <c r="C21" s="45">
        <v>0.55000000000000004</v>
      </c>
      <c r="D21" s="45">
        <v>0.05</v>
      </c>
      <c r="E21" s="46">
        <v>0</v>
      </c>
      <c r="F21" s="21">
        <v>533654.85</v>
      </c>
      <c r="G21" s="22">
        <f>F21*1.21</f>
        <v>645722.36849999998</v>
      </c>
      <c r="H21" s="23">
        <f>F21/B21</f>
        <v>2436.2906539325431</v>
      </c>
    </row>
    <row r="22" spans="1:8" x14ac:dyDescent="0.25">
      <c r="A22" s="20" t="s">
        <v>25</v>
      </c>
      <c r="B22" s="43">
        <v>192.70099999999999</v>
      </c>
      <c r="C22" s="45">
        <v>0.55000000000000004</v>
      </c>
      <c r="D22" s="45">
        <v>0.04</v>
      </c>
      <c r="E22" s="46">
        <v>0</v>
      </c>
      <c r="F22" s="21">
        <v>482349.75</v>
      </c>
      <c r="G22" s="22">
        <f t="shared" ref="G22:G32" si="2">F22*1.21</f>
        <v>583643.19750000001</v>
      </c>
      <c r="H22" s="23">
        <f t="shared" ref="H22:H32" si="3">F22/B22</f>
        <v>2503.0993611865015</v>
      </c>
    </row>
    <row r="23" spans="1:8" x14ac:dyDescent="0.25">
      <c r="A23" s="20" t="s">
        <v>26</v>
      </c>
      <c r="B23" s="43">
        <v>190.483</v>
      </c>
      <c r="C23" s="45">
        <v>0.55000000000000004</v>
      </c>
      <c r="D23" s="45">
        <v>0.03</v>
      </c>
      <c r="E23" s="46">
        <v>0</v>
      </c>
      <c r="F23" s="21">
        <v>476534.02</v>
      </c>
      <c r="G23" s="22">
        <f t="shared" si="2"/>
        <v>576606.1642</v>
      </c>
      <c r="H23" s="23">
        <f t="shared" si="3"/>
        <v>2501.7141687184685</v>
      </c>
    </row>
    <row r="24" spans="1:8" x14ac:dyDescent="0.25">
      <c r="A24" s="20" t="s">
        <v>27</v>
      </c>
      <c r="B24" s="43">
        <v>167.489</v>
      </c>
      <c r="C24" s="45">
        <v>0.55000000000000004</v>
      </c>
      <c r="D24" s="45">
        <v>0</v>
      </c>
      <c r="E24" s="46">
        <v>0</v>
      </c>
      <c r="F24" s="21">
        <v>429348.3</v>
      </c>
      <c r="G24" s="22">
        <f t="shared" si="2"/>
        <v>519511.44299999997</v>
      </c>
      <c r="H24" s="23">
        <f t="shared" si="3"/>
        <v>2563.4417782660353</v>
      </c>
    </row>
    <row r="25" spans="1:8" x14ac:dyDescent="0.25">
      <c r="A25" s="20" t="s">
        <v>28</v>
      </c>
      <c r="B25" s="43">
        <v>176.13399999999999</v>
      </c>
      <c r="C25" s="45">
        <v>0.55000000000000004</v>
      </c>
      <c r="D25" s="45">
        <v>0</v>
      </c>
      <c r="E25" s="46">
        <v>0</v>
      </c>
      <c r="F25" s="21">
        <v>445082.02</v>
      </c>
      <c r="G25" s="22">
        <f t="shared" si="2"/>
        <v>538549.24419999996</v>
      </c>
      <c r="H25" s="23">
        <f t="shared" si="3"/>
        <v>2526.9511848933203</v>
      </c>
    </row>
    <row r="26" spans="1:8" x14ac:dyDescent="0.25">
      <c r="A26" s="20" t="s">
        <v>29</v>
      </c>
      <c r="B26" s="43">
        <v>183.72900000000001</v>
      </c>
      <c r="C26" s="45">
        <v>0.55000000000000004</v>
      </c>
      <c r="D26" s="45">
        <v>7.0000000000000001E-3</v>
      </c>
      <c r="E26" s="46">
        <v>0</v>
      </c>
      <c r="F26" s="21">
        <v>460150.1</v>
      </c>
      <c r="G26" s="22">
        <f t="shared" si="2"/>
        <v>556781.62099999993</v>
      </c>
      <c r="H26" s="23">
        <f t="shared" si="3"/>
        <v>2504.5044603737024</v>
      </c>
    </row>
    <row r="27" spans="1:8" x14ac:dyDescent="0.25">
      <c r="A27" s="20" t="s">
        <v>30</v>
      </c>
      <c r="B27" s="43">
        <v>195.99600000000001</v>
      </c>
      <c r="C27" s="45">
        <v>0.55000000000000004</v>
      </c>
      <c r="D27" s="45">
        <v>0.03</v>
      </c>
      <c r="E27" s="46">
        <v>0</v>
      </c>
      <c r="F27" s="21">
        <v>486567.56</v>
      </c>
      <c r="G27" s="22">
        <f t="shared" si="2"/>
        <v>588746.7476</v>
      </c>
      <c r="H27" s="23">
        <f t="shared" si="3"/>
        <v>2482.5382150656133</v>
      </c>
    </row>
    <row r="28" spans="1:8" x14ac:dyDescent="0.25">
      <c r="A28" s="20" t="s">
        <v>31</v>
      </c>
      <c r="B28" s="43">
        <v>212.595</v>
      </c>
      <c r="C28" s="45">
        <v>0.55000000000000004</v>
      </c>
      <c r="D28" s="45">
        <v>0.03</v>
      </c>
      <c r="E28" s="46">
        <v>0</v>
      </c>
      <c r="F28" s="21">
        <v>516777.41</v>
      </c>
      <c r="G28" s="22">
        <f t="shared" si="2"/>
        <v>625300.66609999991</v>
      </c>
      <c r="H28" s="23">
        <f t="shared" si="3"/>
        <v>2430.8069804087581</v>
      </c>
    </row>
    <row r="29" spans="1:8" x14ac:dyDescent="0.25">
      <c r="A29" s="20" t="s">
        <v>32</v>
      </c>
      <c r="B29" s="43">
        <v>192.245</v>
      </c>
      <c r="C29" s="45">
        <v>0.55000000000000004</v>
      </c>
      <c r="D29" s="45">
        <v>0.04</v>
      </c>
      <c r="E29" s="46">
        <v>0</v>
      </c>
      <c r="F29" s="21">
        <v>481519.84</v>
      </c>
      <c r="G29" s="22">
        <f t="shared" si="2"/>
        <v>582639.00640000007</v>
      </c>
      <c r="H29" s="23">
        <f t="shared" si="3"/>
        <v>2504.7197066243598</v>
      </c>
    </row>
    <row r="30" spans="1:8" x14ac:dyDescent="0.25">
      <c r="A30" s="20" t="s">
        <v>33</v>
      </c>
      <c r="B30" s="43">
        <v>202.21600000000001</v>
      </c>
      <c r="C30" s="45">
        <v>0.55000000000000004</v>
      </c>
      <c r="D30" s="45">
        <v>0.05</v>
      </c>
      <c r="E30" s="46">
        <v>0</v>
      </c>
      <c r="F30" s="21">
        <v>501445.89</v>
      </c>
      <c r="G30" s="22">
        <f t="shared" si="2"/>
        <v>606749.52690000006</v>
      </c>
      <c r="H30" s="23">
        <f t="shared" si="3"/>
        <v>2479.7537781382284</v>
      </c>
    </row>
    <row r="31" spans="1:8" x14ac:dyDescent="0.25">
      <c r="A31" s="20" t="s">
        <v>34</v>
      </c>
      <c r="B31" s="43">
        <v>188.815</v>
      </c>
      <c r="C31" s="45">
        <v>0.55000000000000004</v>
      </c>
      <c r="D31" s="45">
        <v>0.06</v>
      </c>
      <c r="E31" s="46">
        <v>0</v>
      </c>
      <c r="F31" s="21">
        <v>478835.37</v>
      </c>
      <c r="G31" s="22">
        <f t="shared" si="2"/>
        <v>579390.7977</v>
      </c>
      <c r="H31" s="23">
        <f t="shared" si="3"/>
        <v>2536.0028069803775</v>
      </c>
    </row>
    <row r="32" spans="1:8" ht="15.75" thickBot="1" x14ac:dyDescent="0.3">
      <c r="A32" s="20" t="s">
        <v>35</v>
      </c>
      <c r="B32" s="43">
        <v>198.88200000000001</v>
      </c>
      <c r="C32" s="45">
        <v>0.55000000000000004</v>
      </c>
      <c r="D32" s="45">
        <v>0.06</v>
      </c>
      <c r="E32" s="46">
        <v>3.0000000000000001E-3</v>
      </c>
      <c r="F32" s="21">
        <v>497158.43</v>
      </c>
      <c r="G32" s="22">
        <f t="shared" si="2"/>
        <v>601561.70030000003</v>
      </c>
      <c r="H32" s="23">
        <f t="shared" si="3"/>
        <v>2499.7658410514778</v>
      </c>
    </row>
    <row r="33" spans="1:14" ht="15.75" thickBot="1" x14ac:dyDescent="0.3">
      <c r="A33" s="24"/>
      <c r="B33" s="44">
        <f>SUM(B21:B32)</f>
        <v>2320.3290000000002</v>
      </c>
      <c r="C33" s="25"/>
      <c r="D33" s="25"/>
      <c r="E33" s="25"/>
      <c r="F33" s="25">
        <f>SUBTOTAL(9,F21:F32)</f>
        <v>5789423.54</v>
      </c>
      <c r="G33" s="26">
        <f>SUBTOTAL(9,G21:G32)</f>
        <v>7005202.4833999993</v>
      </c>
      <c r="H33" s="27">
        <f>F33/B33</f>
        <v>2495.0873518367439</v>
      </c>
    </row>
    <row r="35" spans="1:14" x14ac:dyDescent="0.25">
      <c r="A35" s="29"/>
    </row>
    <row r="36" spans="1:14" ht="15.75" thickBot="1" x14ac:dyDescent="0.3">
      <c r="A36" s="14" t="s">
        <v>39</v>
      </c>
      <c r="B36" s="15"/>
      <c r="D36" s="15"/>
      <c r="E36" s="28"/>
    </row>
    <row r="37" spans="1:14" ht="64.5" thickBot="1" x14ac:dyDescent="0.3">
      <c r="A37" s="16" t="s">
        <v>11</v>
      </c>
      <c r="B37" s="17" t="s">
        <v>106</v>
      </c>
      <c r="C37" s="17" t="s">
        <v>20</v>
      </c>
      <c r="D37" s="17" t="s">
        <v>107</v>
      </c>
      <c r="E37" s="51" t="s">
        <v>114</v>
      </c>
      <c r="F37" s="18" t="s">
        <v>12</v>
      </c>
      <c r="G37" s="18" t="s">
        <v>13</v>
      </c>
      <c r="H37" s="19" t="s">
        <v>109</v>
      </c>
    </row>
    <row r="38" spans="1:14" x14ac:dyDescent="0.25">
      <c r="A38" s="20" t="s">
        <v>24</v>
      </c>
      <c r="B38" s="43">
        <v>195.04300000000001</v>
      </c>
      <c r="C38" s="45">
        <v>0.55000000000000004</v>
      </c>
      <c r="D38" s="45">
        <v>0.06</v>
      </c>
      <c r="E38" s="46">
        <v>0.55600000000000005</v>
      </c>
      <c r="F38" s="21">
        <v>410870.86</v>
      </c>
      <c r="G38" s="22">
        <f>F38*1.21</f>
        <v>497153.74059999996</v>
      </c>
      <c r="H38" s="47">
        <f>F38/B38</f>
        <v>2106.5655265761907</v>
      </c>
    </row>
    <row r="39" spans="1:14" x14ac:dyDescent="0.25">
      <c r="A39" s="20" t="s">
        <v>25</v>
      </c>
      <c r="B39" s="43">
        <v>175.65899999999999</v>
      </c>
      <c r="C39" s="45">
        <v>0.55000000000000004</v>
      </c>
      <c r="D39" s="45">
        <v>0.05</v>
      </c>
      <c r="E39" s="46">
        <v>0.54600000000000004</v>
      </c>
      <c r="F39" s="21">
        <v>382335.03</v>
      </c>
      <c r="G39" s="22">
        <f t="shared" ref="G39:G47" si="4">F39*1.21</f>
        <v>462625.38630000001</v>
      </c>
      <c r="H39" s="47">
        <f t="shared" ref="H39:H49" si="5">F39/B39</f>
        <v>2176.5752395265831</v>
      </c>
    </row>
    <row r="40" spans="1:14" x14ac:dyDescent="0.25">
      <c r="A40" s="20" t="s">
        <v>26</v>
      </c>
      <c r="B40" s="43">
        <v>190.90299999999999</v>
      </c>
      <c r="C40" s="45">
        <v>0.55000000000000004</v>
      </c>
      <c r="D40" s="45">
        <v>0.04</v>
      </c>
      <c r="E40" s="46">
        <v>0.52200000000000002</v>
      </c>
      <c r="F40" s="21">
        <v>401594.26</v>
      </c>
      <c r="G40" s="22">
        <f t="shared" si="4"/>
        <v>485929.05459999997</v>
      </c>
      <c r="H40" s="47">
        <f t="shared" si="5"/>
        <v>2103.6560975993043</v>
      </c>
      <c r="N40" s="13"/>
    </row>
    <row r="41" spans="1:14" x14ac:dyDescent="0.25">
      <c r="A41" s="20" t="s">
        <v>27</v>
      </c>
      <c r="B41" s="43">
        <v>179.54599999999999</v>
      </c>
      <c r="C41" s="45">
        <v>0.55000000000000004</v>
      </c>
      <c r="D41" s="45">
        <v>0.01</v>
      </c>
      <c r="E41" s="46">
        <v>0.50900000000000001</v>
      </c>
      <c r="F41" s="21">
        <v>380575.98</v>
      </c>
      <c r="G41" s="22">
        <f t="shared" si="4"/>
        <v>460496.93579999998</v>
      </c>
      <c r="H41" s="47">
        <f t="shared" si="5"/>
        <v>2119.6572466108964</v>
      </c>
    </row>
    <row r="42" spans="1:14" x14ac:dyDescent="0.25">
      <c r="A42" s="20" t="s">
        <v>28</v>
      </c>
      <c r="B42" s="43">
        <v>185.261</v>
      </c>
      <c r="C42" s="45">
        <v>0.55000000000000004</v>
      </c>
      <c r="D42" s="45">
        <v>0.01</v>
      </c>
      <c r="E42" s="46">
        <v>0.50900000000000001</v>
      </c>
      <c r="F42" s="21">
        <v>388464</v>
      </c>
      <c r="G42" s="22">
        <f t="shared" si="4"/>
        <v>470041.44</v>
      </c>
      <c r="H42" s="47">
        <f t="shared" si="5"/>
        <v>2096.8471507764721</v>
      </c>
    </row>
    <row r="43" spans="1:14" x14ac:dyDescent="0.25">
      <c r="A43" s="20" t="s">
        <v>29</v>
      </c>
      <c r="B43" s="43">
        <v>206.61099999999999</v>
      </c>
      <c r="C43" s="45">
        <v>0.55000000000000004</v>
      </c>
      <c r="D43" s="45">
        <v>0.05</v>
      </c>
      <c r="E43" s="46">
        <v>0.58699999999999997</v>
      </c>
      <c r="F43" s="21">
        <v>425055.91</v>
      </c>
      <c r="G43" s="22">
        <f t="shared" si="4"/>
        <v>514317.65109999996</v>
      </c>
      <c r="H43" s="47">
        <f t="shared" si="5"/>
        <v>2057.2762824825395</v>
      </c>
    </row>
    <row r="44" spans="1:14" x14ac:dyDescent="0.25">
      <c r="A44" s="20" t="s">
        <v>30</v>
      </c>
      <c r="B44" s="43">
        <v>209.23400000000001</v>
      </c>
      <c r="C44" s="45">
        <v>0.55000000000000004</v>
      </c>
      <c r="D44" s="45">
        <v>0.03</v>
      </c>
      <c r="E44" s="46">
        <v>0.52300000000000002</v>
      </c>
      <c r="F44" s="21">
        <v>425114.25</v>
      </c>
      <c r="G44" s="22">
        <f t="shared" si="4"/>
        <v>514388.24249999999</v>
      </c>
      <c r="H44" s="47">
        <f t="shared" si="5"/>
        <v>2031.7646749572248</v>
      </c>
    </row>
    <row r="45" spans="1:14" x14ac:dyDescent="0.25">
      <c r="A45" s="20" t="s">
        <v>31</v>
      </c>
      <c r="B45" s="43">
        <v>197.601</v>
      </c>
      <c r="C45" s="45">
        <v>0.55000000000000004</v>
      </c>
      <c r="D45" s="45">
        <v>0.04</v>
      </c>
      <c r="E45" s="46">
        <v>0.51600000000000001</v>
      </c>
      <c r="F45" s="21">
        <v>410839.03</v>
      </c>
      <c r="G45" s="22">
        <f t="shared" si="4"/>
        <v>497115.22630000004</v>
      </c>
      <c r="H45" s="47">
        <f t="shared" si="5"/>
        <v>2079.1343667289134</v>
      </c>
    </row>
    <row r="46" spans="1:14" x14ac:dyDescent="0.25">
      <c r="A46" s="20" t="s">
        <v>32</v>
      </c>
      <c r="B46" s="43">
        <v>187.32</v>
      </c>
      <c r="C46" s="45">
        <v>0.55000000000000004</v>
      </c>
      <c r="D46" s="45">
        <v>0.05</v>
      </c>
      <c r="E46" s="46">
        <v>0.54600000000000004</v>
      </c>
      <c r="F46" s="21">
        <v>398429.9</v>
      </c>
      <c r="G46" s="22">
        <f t="shared" si="4"/>
        <v>482100.179</v>
      </c>
      <c r="H46" s="47">
        <f t="shared" si="5"/>
        <v>2127.0013879991461</v>
      </c>
    </row>
    <row r="47" spans="1:14" x14ac:dyDescent="0.25">
      <c r="A47" s="20" t="s">
        <v>33</v>
      </c>
      <c r="B47" s="43">
        <v>193.20500000000001</v>
      </c>
      <c r="C47" s="45">
        <v>0.55000000000000004</v>
      </c>
      <c r="D47" s="45">
        <v>0.06</v>
      </c>
      <c r="E47" s="46">
        <v>0.57799999999999996</v>
      </c>
      <c r="F47" s="21">
        <v>374700</v>
      </c>
      <c r="G47" s="22">
        <f t="shared" si="4"/>
        <v>453387</v>
      </c>
      <c r="H47" s="47">
        <f t="shared" si="5"/>
        <v>1939.3908025154628</v>
      </c>
    </row>
    <row r="48" spans="1:14" x14ac:dyDescent="0.25">
      <c r="A48" s="20" t="s">
        <v>34</v>
      </c>
      <c r="B48" s="43">
        <v>187.54599999999999</v>
      </c>
      <c r="C48" s="45">
        <v>0.55000000000000004</v>
      </c>
      <c r="D48" s="45">
        <v>0.06</v>
      </c>
      <c r="E48" s="46">
        <v>0.54200000000000004</v>
      </c>
      <c r="F48" s="21">
        <v>400522.82</v>
      </c>
      <c r="G48" s="22">
        <f>F48*1</f>
        <v>400522.82</v>
      </c>
      <c r="H48" s="47">
        <f t="shared" si="5"/>
        <v>2135.5977733462723</v>
      </c>
    </row>
    <row r="49" spans="1:11" ht="15.75" thickBot="1" x14ac:dyDescent="0.3">
      <c r="A49" s="20" t="s">
        <v>35</v>
      </c>
      <c r="B49" s="43">
        <v>187.51400000000001</v>
      </c>
      <c r="C49" s="45">
        <v>0.55000000000000004</v>
      </c>
      <c r="D49" s="45">
        <v>0.06</v>
      </c>
      <c r="E49" s="46">
        <v>0.55300000000000005</v>
      </c>
      <c r="F49" s="21">
        <v>400478.67</v>
      </c>
      <c r="G49" s="22">
        <f>F49*1</f>
        <v>400478.67</v>
      </c>
      <c r="H49" s="47">
        <f t="shared" si="5"/>
        <v>2135.7267724009939</v>
      </c>
    </row>
    <row r="50" spans="1:11" ht="15.75" thickBot="1" x14ac:dyDescent="0.3">
      <c r="A50" s="24"/>
      <c r="B50" s="44">
        <f>SUM(B38:B49)</f>
        <v>2295.4430000000002</v>
      </c>
      <c r="C50" s="25"/>
      <c r="D50" s="25"/>
      <c r="E50" s="25"/>
      <c r="F50" s="25">
        <f>SUBTOTAL(9,F38:F49)</f>
        <v>4798980.71</v>
      </c>
      <c r="G50" s="26">
        <f>SUBTOTAL(9,G38:G49)</f>
        <v>5638556.3462000005</v>
      </c>
      <c r="H50" s="48">
        <f>F50/B50</f>
        <v>2090.6555771587441</v>
      </c>
    </row>
    <row r="53" spans="1:11" ht="15.75" thickBot="1" x14ac:dyDescent="0.3">
      <c r="A53" s="14" t="s">
        <v>116</v>
      </c>
      <c r="B53" s="15"/>
      <c r="D53" s="53" t="s">
        <v>117</v>
      </c>
      <c r="E53" s="54"/>
    </row>
    <row r="54" spans="1:11" ht="64.5" thickBot="1" x14ac:dyDescent="0.3">
      <c r="A54" s="16" t="s">
        <v>11</v>
      </c>
      <c r="B54" s="17" t="s">
        <v>106</v>
      </c>
      <c r="C54" s="17" t="s">
        <v>20</v>
      </c>
      <c r="D54" s="17" t="s">
        <v>107</v>
      </c>
      <c r="E54" s="51" t="s">
        <v>114</v>
      </c>
      <c r="F54" s="18" t="s">
        <v>12</v>
      </c>
      <c r="G54" s="18" t="s">
        <v>13</v>
      </c>
      <c r="H54" s="19" t="s">
        <v>109</v>
      </c>
    </row>
    <row r="55" spans="1:11" x14ac:dyDescent="0.25">
      <c r="A55" s="20" t="s">
        <v>24</v>
      </c>
      <c r="B55" s="43">
        <v>191.209</v>
      </c>
      <c r="C55" s="45">
        <v>0.55000000000000004</v>
      </c>
      <c r="D55" s="45">
        <v>0.03</v>
      </c>
      <c r="E55" s="46">
        <v>0.54900000000000004</v>
      </c>
      <c r="F55" s="21">
        <v>798318.56</v>
      </c>
      <c r="G55" s="22">
        <f>F55*1.21</f>
        <v>965965.45760000008</v>
      </c>
      <c r="H55" s="47">
        <f>F55/B55</f>
        <v>4175.10974901809</v>
      </c>
      <c r="K55" t="s">
        <v>143</v>
      </c>
    </row>
    <row r="56" spans="1:11" x14ac:dyDescent="0.25">
      <c r="A56" s="20" t="s">
        <v>25</v>
      </c>
      <c r="B56" s="43">
        <v>172.136</v>
      </c>
      <c r="C56" s="45">
        <v>0.55000000000000004</v>
      </c>
      <c r="D56" s="45">
        <v>0.02</v>
      </c>
      <c r="E56" s="46">
        <v>0.56299999999999994</v>
      </c>
      <c r="F56" s="21">
        <v>729647.97</v>
      </c>
      <c r="G56" s="22">
        <f t="shared" ref="G56:G64" si="6">F56*1.21</f>
        <v>882874.04369999992</v>
      </c>
      <c r="H56" s="47">
        <f t="shared" ref="H56:H66" si="7">F56/B56</f>
        <v>4238.7877608402659</v>
      </c>
      <c r="K56" s="79">
        <v>826358.74</v>
      </c>
    </row>
    <row r="57" spans="1:11" x14ac:dyDescent="0.25">
      <c r="A57" s="20" t="s">
        <v>26</v>
      </c>
      <c r="B57" s="43">
        <v>189.029</v>
      </c>
      <c r="C57" s="45">
        <v>0.55000000000000004</v>
      </c>
      <c r="D57" s="45">
        <v>0.02</v>
      </c>
      <c r="E57" s="46">
        <v>0.52400000000000002</v>
      </c>
      <c r="F57" s="21">
        <v>788859.12</v>
      </c>
      <c r="G57" s="22">
        <f t="shared" si="6"/>
        <v>954519.53519999993</v>
      </c>
      <c r="H57" s="47">
        <f t="shared" si="7"/>
        <v>4173.2174428262333</v>
      </c>
    </row>
    <row r="58" spans="1:11" x14ac:dyDescent="0.25">
      <c r="A58" s="20" t="s">
        <v>27</v>
      </c>
      <c r="B58" s="43">
        <v>179.37899999999999</v>
      </c>
      <c r="C58" s="45">
        <v>0.55000000000000004</v>
      </c>
      <c r="D58" s="45">
        <v>0.01</v>
      </c>
      <c r="E58" s="46">
        <v>0.53600000000000003</v>
      </c>
      <c r="F58" s="21">
        <v>753216.81</v>
      </c>
      <c r="G58" s="22">
        <f t="shared" si="6"/>
        <v>911392.34010000003</v>
      </c>
      <c r="H58" s="47">
        <f t="shared" si="7"/>
        <v>4199.024467747061</v>
      </c>
    </row>
    <row r="59" spans="1:11" x14ac:dyDescent="0.25">
      <c r="A59" s="20" t="s">
        <v>28</v>
      </c>
      <c r="B59" s="43">
        <v>194.702</v>
      </c>
      <c r="C59" s="45">
        <v>0.55000000000000004</v>
      </c>
      <c r="D59" s="45">
        <v>0.01</v>
      </c>
      <c r="E59" s="46">
        <v>0.54900000000000004</v>
      </c>
      <c r="F59" s="21">
        <v>806925.87</v>
      </c>
      <c r="G59" s="22">
        <f t="shared" si="6"/>
        <v>976380.3027</v>
      </c>
      <c r="H59" s="47">
        <f t="shared" si="7"/>
        <v>4144.4149007200749</v>
      </c>
    </row>
    <row r="60" spans="1:11" x14ac:dyDescent="0.25">
      <c r="A60" s="20" t="s">
        <v>29</v>
      </c>
      <c r="B60" s="43">
        <v>206.898</v>
      </c>
      <c r="C60" s="45">
        <v>0.55000000000000004</v>
      </c>
      <c r="D60" s="45">
        <v>0.04</v>
      </c>
      <c r="E60" s="46">
        <v>0.60599999999999998</v>
      </c>
      <c r="F60" s="21">
        <v>859492.13</v>
      </c>
      <c r="G60" s="22">
        <f t="shared" si="6"/>
        <v>1039985.4773</v>
      </c>
      <c r="H60" s="47">
        <f t="shared" si="7"/>
        <v>4154.1828823864898</v>
      </c>
    </row>
    <row r="61" spans="1:11" x14ac:dyDescent="0.25">
      <c r="A61" s="20" t="s">
        <v>30</v>
      </c>
      <c r="B61" s="43">
        <v>214.125</v>
      </c>
      <c r="C61" s="45">
        <v>0.55000000000000004</v>
      </c>
      <c r="D61" s="45">
        <v>0.03</v>
      </c>
      <c r="E61" s="46">
        <v>0.60899999999999999</v>
      </c>
      <c r="F61" s="21">
        <v>886550.75</v>
      </c>
      <c r="G61" s="22">
        <f t="shared" si="6"/>
        <v>1072726.4075</v>
      </c>
      <c r="H61" s="47">
        <f t="shared" si="7"/>
        <v>4140.3420899007588</v>
      </c>
    </row>
    <row r="62" spans="1:11" x14ac:dyDescent="0.25">
      <c r="A62" s="20" t="s">
        <v>31</v>
      </c>
      <c r="B62" s="43">
        <v>220.31100000000001</v>
      </c>
      <c r="C62" s="45">
        <v>0.55000000000000004</v>
      </c>
      <c r="D62" s="45">
        <v>0.03</v>
      </c>
      <c r="E62" s="46">
        <v>0.55300000000000005</v>
      </c>
      <c r="F62" s="21">
        <v>900323.11</v>
      </c>
      <c r="G62" s="22">
        <f t="shared" si="6"/>
        <v>1089390.9631000001</v>
      </c>
      <c r="H62" s="47">
        <f t="shared" si="7"/>
        <v>4086.6008052253405</v>
      </c>
    </row>
    <row r="63" spans="1:11" x14ac:dyDescent="0.25">
      <c r="A63" s="20" t="s">
        <v>32</v>
      </c>
      <c r="B63" s="43">
        <v>188.38200000000001</v>
      </c>
      <c r="C63" s="45">
        <v>0.55000000000000004</v>
      </c>
      <c r="D63" s="45">
        <v>0.03</v>
      </c>
      <c r="E63" s="46">
        <v>0.55000000000000004</v>
      </c>
      <c r="F63" s="21">
        <v>788409.73</v>
      </c>
      <c r="G63" s="22">
        <f t="shared" si="6"/>
        <v>953975.7733</v>
      </c>
      <c r="H63" s="47">
        <f t="shared" si="7"/>
        <v>4185.1648777484043</v>
      </c>
    </row>
    <row r="64" spans="1:11" x14ac:dyDescent="0.25">
      <c r="A64" s="20" t="s">
        <v>33</v>
      </c>
      <c r="B64" s="43">
        <v>192.7</v>
      </c>
      <c r="C64" s="45">
        <v>0.55000000000000004</v>
      </c>
      <c r="D64" s="45">
        <v>0.04</v>
      </c>
      <c r="E64" s="46">
        <v>0.52300000000000002</v>
      </c>
      <c r="F64" s="21">
        <v>771946.5</v>
      </c>
      <c r="G64" s="22">
        <f t="shared" si="6"/>
        <v>934055.26500000001</v>
      </c>
      <c r="H64" s="47">
        <f t="shared" si="7"/>
        <v>4005.9496626881164</v>
      </c>
    </row>
    <row r="65" spans="1:8" x14ac:dyDescent="0.25">
      <c r="A65" s="20" t="s">
        <v>34</v>
      </c>
      <c r="B65" s="43">
        <v>196.52</v>
      </c>
      <c r="C65" s="45">
        <v>0.55000000000000004</v>
      </c>
      <c r="D65" s="45">
        <v>0.04</v>
      </c>
      <c r="E65" s="46">
        <v>0.56100000000000005</v>
      </c>
      <c r="F65" s="21">
        <v>785335.87</v>
      </c>
      <c r="G65" s="22">
        <f>F65*1</f>
        <v>785335.87</v>
      </c>
      <c r="H65" s="47">
        <f t="shared" si="7"/>
        <v>3996.2134642784449</v>
      </c>
    </row>
    <row r="66" spans="1:8" ht="15.75" thickBot="1" x14ac:dyDescent="0.3">
      <c r="A66" s="20" t="s">
        <v>35</v>
      </c>
      <c r="B66" s="43">
        <v>199.43600000000001</v>
      </c>
      <c r="C66" s="45">
        <v>0.55000000000000004</v>
      </c>
      <c r="D66" s="45">
        <v>0.04</v>
      </c>
      <c r="E66" s="46">
        <v>0.55000000000000004</v>
      </c>
      <c r="F66" s="21">
        <v>795521.6</v>
      </c>
      <c r="G66" s="22">
        <f>F66*1</f>
        <v>795521.6</v>
      </c>
      <c r="H66" s="47">
        <f t="shared" si="7"/>
        <v>3988.8565755430309</v>
      </c>
    </row>
    <row r="67" spans="1:8" ht="15.75" thickBot="1" x14ac:dyDescent="0.3">
      <c r="A67" s="24"/>
      <c r="B67" s="44">
        <f>SUM(B55:B66)</f>
        <v>2344.8270000000002</v>
      </c>
      <c r="C67" s="25"/>
      <c r="D67" s="25"/>
      <c r="E67" s="25"/>
      <c r="F67" s="25">
        <f>SUBTOTAL(9,F55:F66)</f>
        <v>9664548.0199999996</v>
      </c>
      <c r="G67" s="26">
        <f>SUBTOTAL(9,G55:G66)</f>
        <v>11362123.035499999</v>
      </c>
      <c r="H67" s="48">
        <f>F67/B67</f>
        <v>4121.6465095292742</v>
      </c>
    </row>
    <row r="68" spans="1:8" x14ac:dyDescent="0.25">
      <c r="B68">
        <f>B67*1000</f>
        <v>2344827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O85"/>
  <sheetViews>
    <sheetView topLeftCell="A49" zoomScale="80" zoomScaleNormal="80" workbookViewId="0">
      <selection activeCell="B87" sqref="B87:B88"/>
    </sheetView>
  </sheetViews>
  <sheetFormatPr defaultRowHeight="12.75" x14ac:dyDescent="0.2"/>
  <cols>
    <col min="1" max="1" width="15.42578125" style="74" customWidth="1"/>
    <col min="2" max="2" width="20.28515625" style="74" bestFit="1" customWidth="1"/>
    <col min="3" max="3" width="11" style="74" customWidth="1"/>
    <col min="4" max="4" width="17.42578125" style="74" customWidth="1"/>
    <col min="5" max="14" width="9.140625" style="74"/>
    <col min="15" max="15" width="17.28515625" style="74" bestFit="1" customWidth="1"/>
    <col min="16" max="16" width="20.28515625" style="74" bestFit="1" customWidth="1"/>
    <col min="17" max="25" width="9.140625" style="74"/>
    <col min="26" max="26" width="13.85546875" style="74" customWidth="1"/>
    <col min="27" max="27" width="10.42578125" style="74" bestFit="1" customWidth="1"/>
    <col min="28" max="28" width="9.140625" style="74"/>
    <col min="29" max="29" width="13.140625" style="74" bestFit="1" customWidth="1"/>
    <col min="30" max="30" width="21.42578125" style="74" bestFit="1" customWidth="1"/>
    <col min="31" max="32" width="9.140625" style="74"/>
    <col min="33" max="33" width="10.28515625" style="74" bestFit="1" customWidth="1"/>
    <col min="34" max="39" width="9.140625" style="74"/>
    <col min="40" max="40" width="13.42578125" style="74" customWidth="1"/>
    <col min="41" max="41" width="10.42578125" style="74" bestFit="1" customWidth="1"/>
    <col min="42" max="16384" width="9.140625" style="74"/>
  </cols>
  <sheetData>
    <row r="2" spans="1:41" x14ac:dyDescent="0.2">
      <c r="A2" s="73" t="s">
        <v>15</v>
      </c>
    </row>
    <row r="3" spans="1:41" ht="13.5" thickBot="1" x14ac:dyDescent="0.25">
      <c r="A3" s="75"/>
    </row>
    <row r="4" spans="1:41" ht="51" x14ac:dyDescent="0.2">
      <c r="A4" s="56" t="s">
        <v>10</v>
      </c>
      <c r="B4" s="56" t="s">
        <v>0</v>
      </c>
      <c r="C4" s="57" t="s">
        <v>122</v>
      </c>
      <c r="D4" s="57" t="s">
        <v>123</v>
      </c>
      <c r="E4" s="57" t="s">
        <v>124</v>
      </c>
      <c r="F4" s="57" t="s">
        <v>125</v>
      </c>
      <c r="G4" s="57" t="s">
        <v>126</v>
      </c>
      <c r="H4" s="57" t="s">
        <v>127</v>
      </c>
      <c r="I4" s="57" t="s">
        <v>5</v>
      </c>
      <c r="J4" s="57" t="s">
        <v>6</v>
      </c>
      <c r="K4" s="57" t="s">
        <v>7</v>
      </c>
      <c r="L4" s="57" t="s">
        <v>8</v>
      </c>
      <c r="M4" s="58" t="s">
        <v>9</v>
      </c>
      <c r="O4" s="56" t="s">
        <v>10</v>
      </c>
      <c r="P4" s="56" t="s">
        <v>0</v>
      </c>
      <c r="Q4" s="57" t="s">
        <v>122</v>
      </c>
      <c r="R4" s="57" t="s">
        <v>123</v>
      </c>
      <c r="S4" s="57" t="s">
        <v>124</v>
      </c>
      <c r="T4" s="57" t="s">
        <v>125</v>
      </c>
      <c r="U4" s="57" t="s">
        <v>126</v>
      </c>
      <c r="V4" s="57" t="s">
        <v>127</v>
      </c>
      <c r="W4" s="57" t="s">
        <v>5</v>
      </c>
      <c r="X4" s="57" t="s">
        <v>6</v>
      </c>
      <c r="Y4" s="57" t="s">
        <v>7</v>
      </c>
      <c r="Z4" s="57" t="s">
        <v>8</v>
      </c>
      <c r="AA4" s="58" t="s">
        <v>9</v>
      </c>
      <c r="AC4" s="56" t="s">
        <v>10</v>
      </c>
      <c r="AD4" s="56" t="s">
        <v>0</v>
      </c>
      <c r="AE4" s="57" t="s">
        <v>122</v>
      </c>
      <c r="AF4" s="57" t="s">
        <v>123</v>
      </c>
      <c r="AG4" s="57" t="s">
        <v>124</v>
      </c>
      <c r="AH4" s="57" t="s">
        <v>125</v>
      </c>
      <c r="AI4" s="57" t="s">
        <v>126</v>
      </c>
      <c r="AJ4" s="57" t="s">
        <v>127</v>
      </c>
      <c r="AK4" s="57" t="s">
        <v>5</v>
      </c>
      <c r="AL4" s="57" t="s">
        <v>6</v>
      </c>
      <c r="AM4" s="57" t="s">
        <v>7</v>
      </c>
      <c r="AN4" s="57" t="s">
        <v>8</v>
      </c>
      <c r="AO4" s="58" t="s">
        <v>9</v>
      </c>
    </row>
    <row r="5" spans="1:41" x14ac:dyDescent="0.2">
      <c r="A5" s="95">
        <v>120302556</v>
      </c>
      <c r="B5" s="59" t="s">
        <v>42</v>
      </c>
      <c r="C5" s="60">
        <v>22</v>
      </c>
      <c r="D5" s="60">
        <v>22</v>
      </c>
      <c r="E5" s="60">
        <v>0</v>
      </c>
      <c r="F5" s="60">
        <v>41.72</v>
      </c>
      <c r="G5" s="60">
        <v>37.28</v>
      </c>
      <c r="H5" s="61">
        <v>0</v>
      </c>
      <c r="I5" s="62">
        <f>C5*F5</f>
        <v>917.83999999999992</v>
      </c>
      <c r="J5" s="62">
        <f>D5*G5</f>
        <v>820.16000000000008</v>
      </c>
      <c r="K5" s="62">
        <f>E5*H5</f>
        <v>0</v>
      </c>
      <c r="L5" s="62">
        <f>I5+J5+K5</f>
        <v>1738</v>
      </c>
      <c r="M5" s="63">
        <f t="shared" ref="M5" si="0">L5*1.15</f>
        <v>1998.6999999999998</v>
      </c>
      <c r="O5" s="97">
        <v>15736235</v>
      </c>
      <c r="P5" s="59" t="s">
        <v>52</v>
      </c>
      <c r="Q5" s="60">
        <v>210</v>
      </c>
      <c r="R5" s="60">
        <v>210</v>
      </c>
      <c r="S5" s="60">
        <v>0</v>
      </c>
      <c r="T5" s="60">
        <v>41.72</v>
      </c>
      <c r="U5" s="60">
        <v>37.28</v>
      </c>
      <c r="V5" s="61">
        <v>0</v>
      </c>
      <c r="W5" s="62">
        <f>Q5*T5</f>
        <v>8761.1999999999989</v>
      </c>
      <c r="X5" s="62">
        <f>R5*U5</f>
        <v>7828.8</v>
      </c>
      <c r="Y5" s="62">
        <f>S5*V5</f>
        <v>0</v>
      </c>
      <c r="Z5" s="62">
        <f>W5+X5+Y5</f>
        <v>16590</v>
      </c>
      <c r="AA5" s="63">
        <f t="shared" ref="AA5:AA18" si="1">Z5*1.15</f>
        <v>19078.5</v>
      </c>
      <c r="AC5" s="95">
        <v>15736233</v>
      </c>
      <c r="AD5" s="59" t="s">
        <v>52</v>
      </c>
      <c r="AE5" s="60">
        <v>184</v>
      </c>
      <c r="AF5" s="60">
        <v>184</v>
      </c>
      <c r="AG5" s="60">
        <v>200</v>
      </c>
      <c r="AH5" s="60">
        <v>41.72</v>
      </c>
      <c r="AI5" s="60">
        <v>37.28</v>
      </c>
      <c r="AJ5" s="60">
        <v>37.28</v>
      </c>
      <c r="AK5" s="62">
        <f>AE5*AH5</f>
        <v>7676.48</v>
      </c>
      <c r="AL5" s="62">
        <f>AF5*AI5</f>
        <v>6859.52</v>
      </c>
      <c r="AM5" s="62">
        <f>AG5*AJ5</f>
        <v>7456</v>
      </c>
      <c r="AN5" s="62">
        <f>AK5+AL5+AM5</f>
        <v>21992</v>
      </c>
      <c r="AO5" s="63">
        <f t="shared" ref="AO5:AO17" si="2">AN5*1.15</f>
        <v>25290.799999999999</v>
      </c>
    </row>
    <row r="6" spans="1:41" x14ac:dyDescent="0.2">
      <c r="A6" s="95"/>
      <c r="B6" s="64" t="s">
        <v>43</v>
      </c>
      <c r="C6" s="62">
        <v>241</v>
      </c>
      <c r="D6" s="62">
        <v>241</v>
      </c>
      <c r="E6" s="62">
        <v>0</v>
      </c>
      <c r="F6" s="60">
        <v>41.72</v>
      </c>
      <c r="G6" s="60">
        <v>37.28</v>
      </c>
      <c r="H6" s="61">
        <v>0</v>
      </c>
      <c r="I6" s="62">
        <f t="shared" ref="I6:I17" si="3">C6*F6</f>
        <v>10054.52</v>
      </c>
      <c r="J6" s="62">
        <f t="shared" ref="J6:J17" si="4">D6*G6</f>
        <v>8984.48</v>
      </c>
      <c r="K6" s="62">
        <f t="shared" ref="K6:K17" si="5">E6*H6</f>
        <v>0</v>
      </c>
      <c r="L6" s="62">
        <f t="shared" ref="L6:L17" si="6">I6+J6+K6</f>
        <v>19039</v>
      </c>
      <c r="M6" s="63">
        <f t="shared" ref="M6:M17" si="7">L6*1.15</f>
        <v>21894.85</v>
      </c>
      <c r="O6" s="95"/>
      <c r="P6" s="64" t="s">
        <v>51</v>
      </c>
      <c r="Q6" s="62">
        <v>1837</v>
      </c>
      <c r="R6" s="62">
        <v>1837</v>
      </c>
      <c r="S6" s="62">
        <v>0</v>
      </c>
      <c r="T6" s="60">
        <v>41.72</v>
      </c>
      <c r="U6" s="60">
        <v>37.28</v>
      </c>
      <c r="V6" s="61">
        <v>0</v>
      </c>
      <c r="W6" s="62">
        <f t="shared" ref="W6:W18" si="8">Q6*T6</f>
        <v>76639.64</v>
      </c>
      <c r="X6" s="62">
        <f t="shared" ref="X6:X18" si="9">R6*U6</f>
        <v>68483.360000000001</v>
      </c>
      <c r="Y6" s="62">
        <f t="shared" ref="Y6:Y18" si="10">S6*V6</f>
        <v>0</v>
      </c>
      <c r="Z6" s="62">
        <f t="shared" ref="Z6:Z18" si="11">W6+X6+Y6</f>
        <v>145123</v>
      </c>
      <c r="AA6" s="63">
        <f t="shared" si="1"/>
        <v>166891.44999999998</v>
      </c>
      <c r="AC6" s="95"/>
      <c r="AD6" s="64" t="s">
        <v>51</v>
      </c>
      <c r="AE6" s="62">
        <v>1644</v>
      </c>
      <c r="AF6" s="62">
        <v>1644</v>
      </c>
      <c r="AG6" s="62">
        <v>1348</v>
      </c>
      <c r="AH6" s="60">
        <v>41.72</v>
      </c>
      <c r="AI6" s="60">
        <v>37.28</v>
      </c>
      <c r="AJ6" s="61">
        <v>37.28</v>
      </c>
      <c r="AK6" s="62">
        <f t="shared" ref="AK6:AK17" si="12">AE6*AH6</f>
        <v>68587.679999999993</v>
      </c>
      <c r="AL6" s="62">
        <f t="shared" ref="AL6:AL17" si="13">AF6*AI6</f>
        <v>61288.32</v>
      </c>
      <c r="AM6" s="62">
        <f t="shared" ref="AM6:AM17" si="14">AG6*AJ6</f>
        <v>50253.440000000002</v>
      </c>
      <c r="AN6" s="62">
        <f t="shared" ref="AN6:AN17" si="15">AK6+AL6+AM6</f>
        <v>180129.44</v>
      </c>
      <c r="AO6" s="63">
        <f t="shared" si="2"/>
        <v>207148.856</v>
      </c>
    </row>
    <row r="7" spans="1:41" x14ac:dyDescent="0.2">
      <c r="A7" s="95"/>
      <c r="B7" s="64" t="s">
        <v>44</v>
      </c>
      <c r="C7" s="62">
        <v>214</v>
      </c>
      <c r="D7" s="62">
        <v>214</v>
      </c>
      <c r="E7" s="62">
        <v>0</v>
      </c>
      <c r="F7" s="60">
        <v>41.72</v>
      </c>
      <c r="G7" s="60">
        <v>37.28</v>
      </c>
      <c r="H7" s="61">
        <v>0</v>
      </c>
      <c r="I7" s="62">
        <f t="shared" si="3"/>
        <v>8928.08</v>
      </c>
      <c r="J7" s="62">
        <f t="shared" si="4"/>
        <v>7977.92</v>
      </c>
      <c r="K7" s="62">
        <f t="shared" si="5"/>
        <v>0</v>
      </c>
      <c r="L7" s="62">
        <f t="shared" si="6"/>
        <v>16906</v>
      </c>
      <c r="M7" s="63">
        <f t="shared" si="7"/>
        <v>19441.899999999998</v>
      </c>
      <c r="O7" s="95"/>
      <c r="P7" s="64" t="s">
        <v>50</v>
      </c>
      <c r="Q7" s="62">
        <v>1685</v>
      </c>
      <c r="R7" s="62">
        <v>1685</v>
      </c>
      <c r="S7" s="62">
        <v>0</v>
      </c>
      <c r="T7" s="60">
        <v>41.72</v>
      </c>
      <c r="U7" s="60">
        <v>37.28</v>
      </c>
      <c r="V7" s="61">
        <v>0</v>
      </c>
      <c r="W7" s="62">
        <f t="shared" si="8"/>
        <v>70298.2</v>
      </c>
      <c r="X7" s="62">
        <f t="shared" si="9"/>
        <v>62816.800000000003</v>
      </c>
      <c r="Y7" s="62">
        <f t="shared" si="10"/>
        <v>0</v>
      </c>
      <c r="Z7" s="62">
        <f t="shared" si="11"/>
        <v>133115</v>
      </c>
      <c r="AA7" s="63">
        <f t="shared" si="1"/>
        <v>153082.25</v>
      </c>
      <c r="AC7" s="95"/>
      <c r="AD7" s="64" t="s">
        <v>50</v>
      </c>
      <c r="AE7" s="62">
        <v>1509</v>
      </c>
      <c r="AF7" s="62">
        <v>1509</v>
      </c>
      <c r="AG7" s="62">
        <v>1397</v>
      </c>
      <c r="AH7" s="60">
        <v>41.72</v>
      </c>
      <c r="AI7" s="60">
        <v>37.28</v>
      </c>
      <c r="AJ7" s="61">
        <v>37.28</v>
      </c>
      <c r="AK7" s="62">
        <f t="shared" si="12"/>
        <v>62955.479999999996</v>
      </c>
      <c r="AL7" s="62">
        <f t="shared" si="13"/>
        <v>56255.520000000004</v>
      </c>
      <c r="AM7" s="62">
        <f t="shared" si="14"/>
        <v>52080.160000000003</v>
      </c>
      <c r="AN7" s="62">
        <f t="shared" si="15"/>
        <v>171291.16</v>
      </c>
      <c r="AO7" s="63">
        <f t="shared" si="2"/>
        <v>196984.834</v>
      </c>
    </row>
    <row r="8" spans="1:41" x14ac:dyDescent="0.2">
      <c r="A8" s="95"/>
      <c r="B8" s="64" t="s">
        <v>45</v>
      </c>
      <c r="C8" s="62">
        <v>238</v>
      </c>
      <c r="D8" s="62">
        <v>238</v>
      </c>
      <c r="E8" s="62">
        <v>0</v>
      </c>
      <c r="F8" s="60">
        <v>41.72</v>
      </c>
      <c r="G8" s="60">
        <v>37.28</v>
      </c>
      <c r="H8" s="61">
        <v>0</v>
      </c>
      <c r="I8" s="62">
        <f t="shared" si="3"/>
        <v>9929.36</v>
      </c>
      <c r="J8" s="62">
        <f t="shared" si="4"/>
        <v>8872.64</v>
      </c>
      <c r="K8" s="62">
        <f t="shared" si="5"/>
        <v>0</v>
      </c>
      <c r="L8" s="62">
        <f t="shared" si="6"/>
        <v>18802</v>
      </c>
      <c r="M8" s="63">
        <f t="shared" si="7"/>
        <v>21622.3</v>
      </c>
      <c r="O8" s="95"/>
      <c r="P8" s="64" t="s">
        <v>54</v>
      </c>
      <c r="Q8" s="62">
        <v>2345</v>
      </c>
      <c r="R8" s="62">
        <v>2345</v>
      </c>
      <c r="S8" s="62">
        <v>0</v>
      </c>
      <c r="T8" s="60">
        <v>41.72</v>
      </c>
      <c r="U8" s="60">
        <v>37.28</v>
      </c>
      <c r="V8" s="61">
        <v>0</v>
      </c>
      <c r="W8" s="62">
        <f t="shared" si="8"/>
        <v>97833.4</v>
      </c>
      <c r="X8" s="62">
        <f t="shared" si="9"/>
        <v>87421.6</v>
      </c>
      <c r="Y8" s="62">
        <f t="shared" si="10"/>
        <v>0</v>
      </c>
      <c r="Z8" s="62">
        <f t="shared" si="11"/>
        <v>185255</v>
      </c>
      <c r="AA8" s="63">
        <f t="shared" si="1"/>
        <v>213043.24999999997</v>
      </c>
      <c r="AC8" s="95"/>
      <c r="AD8" s="64" t="s">
        <v>49</v>
      </c>
      <c r="AE8" s="62">
        <v>1640</v>
      </c>
      <c r="AF8" s="62">
        <v>1640</v>
      </c>
      <c r="AG8" s="62">
        <v>1448</v>
      </c>
      <c r="AH8" s="60">
        <v>41.72</v>
      </c>
      <c r="AI8" s="60">
        <v>37.28</v>
      </c>
      <c r="AJ8" s="61">
        <v>37.28</v>
      </c>
      <c r="AK8" s="62">
        <f t="shared" si="12"/>
        <v>68420.800000000003</v>
      </c>
      <c r="AL8" s="62">
        <f t="shared" si="13"/>
        <v>61139.200000000004</v>
      </c>
      <c r="AM8" s="62">
        <f t="shared" si="14"/>
        <v>53981.440000000002</v>
      </c>
      <c r="AN8" s="62">
        <f t="shared" si="15"/>
        <v>183541.44</v>
      </c>
      <c r="AO8" s="63">
        <f t="shared" si="2"/>
        <v>211072.65599999999</v>
      </c>
    </row>
    <row r="9" spans="1:41" x14ac:dyDescent="0.2">
      <c r="A9" s="95"/>
      <c r="B9" s="64" t="s">
        <v>46</v>
      </c>
      <c r="C9" s="62">
        <v>247</v>
      </c>
      <c r="D9" s="62">
        <v>247</v>
      </c>
      <c r="E9" s="62">
        <v>0</v>
      </c>
      <c r="F9" s="60">
        <v>41.72</v>
      </c>
      <c r="G9" s="60">
        <v>37.28</v>
      </c>
      <c r="H9" s="61">
        <v>0</v>
      </c>
      <c r="I9" s="62">
        <f t="shared" si="3"/>
        <v>10304.84</v>
      </c>
      <c r="J9" s="62">
        <f t="shared" si="4"/>
        <v>9208.16</v>
      </c>
      <c r="K9" s="62">
        <f t="shared" si="5"/>
        <v>0</v>
      </c>
      <c r="L9" s="62">
        <f t="shared" si="6"/>
        <v>19513</v>
      </c>
      <c r="M9" s="63">
        <f t="shared" si="7"/>
        <v>22439.949999999997</v>
      </c>
      <c r="O9" s="95"/>
      <c r="P9" s="64" t="s">
        <v>53</v>
      </c>
      <c r="Q9" s="62">
        <v>1453</v>
      </c>
      <c r="R9" s="62">
        <v>1453</v>
      </c>
      <c r="S9" s="62">
        <v>0</v>
      </c>
      <c r="T9" s="60">
        <v>41.72</v>
      </c>
      <c r="U9" s="60">
        <v>37.28</v>
      </c>
      <c r="V9" s="61">
        <v>0</v>
      </c>
      <c r="W9" s="62">
        <f t="shared" si="8"/>
        <v>60619.159999999996</v>
      </c>
      <c r="X9" s="62">
        <f t="shared" si="9"/>
        <v>54167.840000000004</v>
      </c>
      <c r="Y9" s="62">
        <f t="shared" si="10"/>
        <v>0</v>
      </c>
      <c r="Z9" s="62">
        <f t="shared" si="11"/>
        <v>114787</v>
      </c>
      <c r="AA9" s="63">
        <f t="shared" si="1"/>
        <v>132005.04999999999</v>
      </c>
      <c r="AC9" s="95"/>
      <c r="AD9" s="64" t="s">
        <v>48</v>
      </c>
      <c r="AE9" s="62">
        <v>1765</v>
      </c>
      <c r="AF9" s="62">
        <v>1765</v>
      </c>
      <c r="AG9" s="62">
        <v>1597</v>
      </c>
      <c r="AH9" s="60">
        <v>41.72</v>
      </c>
      <c r="AI9" s="60">
        <v>37.28</v>
      </c>
      <c r="AJ9" s="61">
        <v>37.28</v>
      </c>
      <c r="AK9" s="62">
        <f t="shared" si="12"/>
        <v>73635.8</v>
      </c>
      <c r="AL9" s="62">
        <f t="shared" si="13"/>
        <v>65799.199999999997</v>
      </c>
      <c r="AM9" s="62">
        <f t="shared" si="14"/>
        <v>59536.160000000003</v>
      </c>
      <c r="AN9" s="62">
        <f t="shared" si="15"/>
        <v>198971.16</v>
      </c>
      <c r="AO9" s="63">
        <f t="shared" si="2"/>
        <v>228816.83399999997</v>
      </c>
    </row>
    <row r="10" spans="1:41" x14ac:dyDescent="0.2">
      <c r="A10" s="95"/>
      <c r="B10" s="64" t="s">
        <v>47</v>
      </c>
      <c r="C10" s="62">
        <v>247</v>
      </c>
      <c r="D10" s="62">
        <v>247</v>
      </c>
      <c r="E10" s="62">
        <v>0</v>
      </c>
      <c r="F10" s="60">
        <v>41.72</v>
      </c>
      <c r="G10" s="60">
        <v>37.28</v>
      </c>
      <c r="H10" s="61">
        <v>0</v>
      </c>
      <c r="I10" s="62">
        <f t="shared" si="3"/>
        <v>10304.84</v>
      </c>
      <c r="J10" s="62">
        <f t="shared" si="4"/>
        <v>9208.16</v>
      </c>
      <c r="K10" s="62">
        <f t="shared" si="5"/>
        <v>0</v>
      </c>
      <c r="L10" s="62">
        <f t="shared" si="6"/>
        <v>19513</v>
      </c>
      <c r="M10" s="63">
        <f t="shared" si="7"/>
        <v>22439.949999999997</v>
      </c>
      <c r="O10" s="95"/>
      <c r="P10" s="64" t="s">
        <v>47</v>
      </c>
      <c r="Q10" s="62">
        <v>1960</v>
      </c>
      <c r="R10" s="62">
        <v>1960</v>
      </c>
      <c r="S10" s="62">
        <v>0</v>
      </c>
      <c r="T10" s="60">
        <v>41.72</v>
      </c>
      <c r="U10" s="60">
        <v>37.28</v>
      </c>
      <c r="V10" s="61">
        <v>0</v>
      </c>
      <c r="W10" s="62">
        <f t="shared" si="8"/>
        <v>81771.199999999997</v>
      </c>
      <c r="X10" s="62">
        <f t="shared" si="9"/>
        <v>73068.800000000003</v>
      </c>
      <c r="Y10" s="62">
        <f t="shared" si="10"/>
        <v>0</v>
      </c>
      <c r="Z10" s="62">
        <f t="shared" si="11"/>
        <v>154840</v>
      </c>
      <c r="AA10" s="63">
        <f t="shared" si="1"/>
        <v>178066</v>
      </c>
      <c r="AC10" s="95"/>
      <c r="AD10" s="64" t="s">
        <v>47</v>
      </c>
      <c r="AE10" s="62">
        <v>1831</v>
      </c>
      <c r="AF10" s="62">
        <v>1831</v>
      </c>
      <c r="AG10" s="62">
        <v>1547</v>
      </c>
      <c r="AH10" s="60">
        <v>41.72</v>
      </c>
      <c r="AI10" s="60">
        <v>37.28</v>
      </c>
      <c r="AJ10" s="61">
        <v>37.28</v>
      </c>
      <c r="AK10" s="62">
        <f t="shared" si="12"/>
        <v>76389.319999999992</v>
      </c>
      <c r="AL10" s="62">
        <f t="shared" si="13"/>
        <v>68259.680000000008</v>
      </c>
      <c r="AM10" s="62">
        <f t="shared" si="14"/>
        <v>57672.160000000003</v>
      </c>
      <c r="AN10" s="62">
        <f t="shared" si="15"/>
        <v>202321.16</v>
      </c>
      <c r="AO10" s="63">
        <f t="shared" si="2"/>
        <v>232669.33399999997</v>
      </c>
    </row>
    <row r="11" spans="1:41" x14ac:dyDescent="0.2">
      <c r="A11" s="95"/>
      <c r="B11" s="64" t="s">
        <v>55</v>
      </c>
      <c r="C11" s="62">
        <v>274</v>
      </c>
      <c r="D11" s="62">
        <v>274</v>
      </c>
      <c r="E11" s="62">
        <v>0</v>
      </c>
      <c r="F11" s="60">
        <v>41.72</v>
      </c>
      <c r="G11" s="60">
        <v>37.28</v>
      </c>
      <c r="H11" s="61">
        <v>0</v>
      </c>
      <c r="I11" s="62">
        <f t="shared" si="3"/>
        <v>11431.279999999999</v>
      </c>
      <c r="J11" s="62">
        <f t="shared" si="4"/>
        <v>10214.720000000001</v>
      </c>
      <c r="K11" s="62">
        <f t="shared" si="5"/>
        <v>0</v>
      </c>
      <c r="L11" s="62">
        <f t="shared" si="6"/>
        <v>21646</v>
      </c>
      <c r="M11" s="63">
        <f t="shared" si="7"/>
        <v>24892.899999999998</v>
      </c>
      <c r="O11" s="95"/>
      <c r="P11" s="64" t="s">
        <v>55</v>
      </c>
      <c r="Q11" s="62">
        <v>1884</v>
      </c>
      <c r="R11" s="62">
        <v>1884</v>
      </c>
      <c r="S11" s="62">
        <v>0</v>
      </c>
      <c r="T11" s="60">
        <v>41.72</v>
      </c>
      <c r="U11" s="60">
        <v>37.28</v>
      </c>
      <c r="V11" s="61">
        <v>0</v>
      </c>
      <c r="W11" s="62">
        <f t="shared" si="8"/>
        <v>78600.479999999996</v>
      </c>
      <c r="X11" s="62">
        <f t="shared" si="9"/>
        <v>70235.520000000004</v>
      </c>
      <c r="Y11" s="62">
        <f t="shared" si="10"/>
        <v>0</v>
      </c>
      <c r="Z11" s="62">
        <f t="shared" si="11"/>
        <v>148836</v>
      </c>
      <c r="AA11" s="63">
        <f t="shared" si="1"/>
        <v>171161.4</v>
      </c>
      <c r="AC11" s="95"/>
      <c r="AD11" s="64" t="s">
        <v>55</v>
      </c>
      <c r="AE11" s="62">
        <v>1922</v>
      </c>
      <c r="AF11" s="62">
        <v>1922</v>
      </c>
      <c r="AG11" s="62">
        <v>1597</v>
      </c>
      <c r="AH11" s="60">
        <v>41.72</v>
      </c>
      <c r="AI11" s="60">
        <v>37.28</v>
      </c>
      <c r="AJ11" s="61">
        <v>37.28</v>
      </c>
      <c r="AK11" s="62">
        <f t="shared" si="12"/>
        <v>80185.84</v>
      </c>
      <c r="AL11" s="62">
        <f t="shared" si="13"/>
        <v>71652.160000000003</v>
      </c>
      <c r="AM11" s="62">
        <f t="shared" si="14"/>
        <v>59536.160000000003</v>
      </c>
      <c r="AN11" s="62">
        <f t="shared" si="15"/>
        <v>211374.16</v>
      </c>
      <c r="AO11" s="63">
        <f t="shared" si="2"/>
        <v>243080.28399999999</v>
      </c>
    </row>
    <row r="12" spans="1:41" x14ac:dyDescent="0.2">
      <c r="A12" s="95"/>
      <c r="B12" s="64" t="s">
        <v>56</v>
      </c>
      <c r="C12" s="62">
        <v>236</v>
      </c>
      <c r="D12" s="62">
        <v>236</v>
      </c>
      <c r="E12" s="62">
        <v>0</v>
      </c>
      <c r="F12" s="60">
        <v>41.72</v>
      </c>
      <c r="G12" s="60">
        <v>37.28</v>
      </c>
      <c r="H12" s="61">
        <v>0</v>
      </c>
      <c r="I12" s="62">
        <f t="shared" si="3"/>
        <v>9845.92</v>
      </c>
      <c r="J12" s="62">
        <f t="shared" si="4"/>
        <v>8798.08</v>
      </c>
      <c r="K12" s="62">
        <f t="shared" si="5"/>
        <v>0</v>
      </c>
      <c r="L12" s="62">
        <f t="shared" si="6"/>
        <v>18644</v>
      </c>
      <c r="M12" s="63">
        <f t="shared" si="7"/>
        <v>21440.6</v>
      </c>
      <c r="O12" s="95"/>
      <c r="P12" s="64" t="s">
        <v>56</v>
      </c>
      <c r="Q12" s="62">
        <v>1819</v>
      </c>
      <c r="R12" s="62">
        <v>1819</v>
      </c>
      <c r="S12" s="62">
        <v>0</v>
      </c>
      <c r="T12" s="60">
        <v>41.72</v>
      </c>
      <c r="U12" s="60">
        <v>37.28</v>
      </c>
      <c r="V12" s="61">
        <v>0</v>
      </c>
      <c r="W12" s="62">
        <f t="shared" si="8"/>
        <v>75888.679999999993</v>
      </c>
      <c r="X12" s="62">
        <f t="shared" si="9"/>
        <v>67812.320000000007</v>
      </c>
      <c r="Y12" s="62">
        <f t="shared" si="10"/>
        <v>0</v>
      </c>
      <c r="Z12" s="62">
        <f t="shared" si="11"/>
        <v>143701</v>
      </c>
      <c r="AA12" s="63">
        <f t="shared" si="1"/>
        <v>165256.15</v>
      </c>
      <c r="AC12" s="95"/>
      <c r="AD12" s="64" t="s">
        <v>56</v>
      </c>
      <c r="AE12" s="62">
        <v>1856</v>
      </c>
      <c r="AF12" s="62">
        <v>1856</v>
      </c>
      <c r="AG12" s="62">
        <v>1447</v>
      </c>
      <c r="AH12" s="60">
        <v>41.72</v>
      </c>
      <c r="AI12" s="60">
        <v>37.28</v>
      </c>
      <c r="AJ12" s="61">
        <v>37.28</v>
      </c>
      <c r="AK12" s="62">
        <f t="shared" si="12"/>
        <v>77432.319999999992</v>
      </c>
      <c r="AL12" s="62">
        <f t="shared" si="13"/>
        <v>69191.680000000008</v>
      </c>
      <c r="AM12" s="62">
        <f t="shared" si="14"/>
        <v>53944.160000000003</v>
      </c>
      <c r="AN12" s="62">
        <f t="shared" si="15"/>
        <v>200568.16</v>
      </c>
      <c r="AO12" s="63">
        <f t="shared" si="2"/>
        <v>230653.38399999999</v>
      </c>
    </row>
    <row r="13" spans="1:41" x14ac:dyDescent="0.2">
      <c r="A13" s="95"/>
      <c r="B13" s="64" t="s">
        <v>57</v>
      </c>
      <c r="C13" s="62">
        <v>221</v>
      </c>
      <c r="D13" s="62">
        <v>221</v>
      </c>
      <c r="E13" s="62">
        <v>0</v>
      </c>
      <c r="F13" s="60">
        <v>41.72</v>
      </c>
      <c r="G13" s="60">
        <v>37.28</v>
      </c>
      <c r="H13" s="61">
        <v>0</v>
      </c>
      <c r="I13" s="62">
        <f t="shared" si="3"/>
        <v>9220.119999999999</v>
      </c>
      <c r="J13" s="62">
        <f t="shared" si="4"/>
        <v>8238.880000000001</v>
      </c>
      <c r="K13" s="62">
        <f t="shared" si="5"/>
        <v>0</v>
      </c>
      <c r="L13" s="62">
        <f t="shared" si="6"/>
        <v>17459</v>
      </c>
      <c r="M13" s="63">
        <f t="shared" si="7"/>
        <v>20077.849999999999</v>
      </c>
      <c r="O13" s="95"/>
      <c r="P13" s="64" t="s">
        <v>57</v>
      </c>
      <c r="Q13" s="62">
        <v>1720</v>
      </c>
      <c r="R13" s="62">
        <v>1720</v>
      </c>
      <c r="S13" s="62">
        <v>0</v>
      </c>
      <c r="T13" s="60">
        <v>41.72</v>
      </c>
      <c r="U13" s="60">
        <v>37.28</v>
      </c>
      <c r="V13" s="61">
        <v>0</v>
      </c>
      <c r="W13" s="62">
        <f t="shared" si="8"/>
        <v>71758.399999999994</v>
      </c>
      <c r="X13" s="62">
        <f t="shared" si="9"/>
        <v>64121.599999999999</v>
      </c>
      <c r="Y13" s="62">
        <f t="shared" si="10"/>
        <v>0</v>
      </c>
      <c r="Z13" s="62">
        <f t="shared" si="11"/>
        <v>135880</v>
      </c>
      <c r="AA13" s="63">
        <f t="shared" si="1"/>
        <v>156262</v>
      </c>
      <c r="AC13" s="95"/>
      <c r="AD13" s="64" t="s">
        <v>57</v>
      </c>
      <c r="AE13" s="62">
        <v>1713</v>
      </c>
      <c r="AF13" s="62">
        <v>1713</v>
      </c>
      <c r="AG13" s="62">
        <v>1647</v>
      </c>
      <c r="AH13" s="60">
        <v>41.72</v>
      </c>
      <c r="AI13" s="60">
        <v>37.28</v>
      </c>
      <c r="AJ13" s="61">
        <v>37.28</v>
      </c>
      <c r="AK13" s="62">
        <f t="shared" si="12"/>
        <v>71466.36</v>
      </c>
      <c r="AL13" s="62">
        <f t="shared" si="13"/>
        <v>63860.639999999999</v>
      </c>
      <c r="AM13" s="62">
        <f t="shared" si="14"/>
        <v>61400.160000000003</v>
      </c>
      <c r="AN13" s="62">
        <f t="shared" si="15"/>
        <v>196727.16</v>
      </c>
      <c r="AO13" s="63">
        <f t="shared" si="2"/>
        <v>226236.234</v>
      </c>
    </row>
    <row r="14" spans="1:41" x14ac:dyDescent="0.2">
      <c r="A14" s="95"/>
      <c r="B14" s="64" t="s">
        <v>58</v>
      </c>
      <c r="C14" s="62">
        <v>252</v>
      </c>
      <c r="D14" s="62">
        <v>252</v>
      </c>
      <c r="E14" s="62">
        <v>0</v>
      </c>
      <c r="F14" s="60">
        <v>41.72</v>
      </c>
      <c r="G14" s="60">
        <v>37.28</v>
      </c>
      <c r="H14" s="61">
        <v>0</v>
      </c>
      <c r="I14" s="62">
        <f t="shared" si="3"/>
        <v>10513.44</v>
      </c>
      <c r="J14" s="62">
        <f t="shared" si="4"/>
        <v>9394.56</v>
      </c>
      <c r="K14" s="62">
        <f t="shared" si="5"/>
        <v>0</v>
      </c>
      <c r="L14" s="62">
        <f t="shared" si="6"/>
        <v>19908</v>
      </c>
      <c r="M14" s="63">
        <f t="shared" si="7"/>
        <v>22894.199999999997</v>
      </c>
      <c r="O14" s="95"/>
      <c r="P14" s="64" t="s">
        <v>58</v>
      </c>
      <c r="Q14" s="62">
        <v>1763</v>
      </c>
      <c r="R14" s="62">
        <v>1763</v>
      </c>
      <c r="S14" s="62">
        <v>0</v>
      </c>
      <c r="T14" s="60">
        <v>41.72</v>
      </c>
      <c r="U14" s="60">
        <v>37.28</v>
      </c>
      <c r="V14" s="61">
        <v>0</v>
      </c>
      <c r="W14" s="62">
        <f t="shared" si="8"/>
        <v>73552.36</v>
      </c>
      <c r="X14" s="62">
        <f t="shared" si="9"/>
        <v>65724.639999999999</v>
      </c>
      <c r="Y14" s="62">
        <f t="shared" si="10"/>
        <v>0</v>
      </c>
      <c r="Z14" s="62">
        <f t="shared" si="11"/>
        <v>139277</v>
      </c>
      <c r="AA14" s="63">
        <f t="shared" si="1"/>
        <v>160168.54999999999</v>
      </c>
      <c r="AC14" s="95"/>
      <c r="AD14" s="64" t="s">
        <v>58</v>
      </c>
      <c r="AE14" s="62">
        <v>1882</v>
      </c>
      <c r="AF14" s="62">
        <v>1882</v>
      </c>
      <c r="AG14" s="62">
        <v>1397</v>
      </c>
      <c r="AH14" s="60">
        <v>41.72</v>
      </c>
      <c r="AI14" s="60">
        <v>37.28</v>
      </c>
      <c r="AJ14" s="61">
        <v>37.28</v>
      </c>
      <c r="AK14" s="62">
        <f t="shared" si="12"/>
        <v>78517.039999999994</v>
      </c>
      <c r="AL14" s="62">
        <f t="shared" si="13"/>
        <v>70160.960000000006</v>
      </c>
      <c r="AM14" s="62">
        <f t="shared" si="14"/>
        <v>52080.160000000003</v>
      </c>
      <c r="AN14" s="62">
        <f t="shared" si="15"/>
        <v>200758.16</v>
      </c>
      <c r="AO14" s="63">
        <f t="shared" si="2"/>
        <v>230871.88399999999</v>
      </c>
    </row>
    <row r="15" spans="1:41" x14ac:dyDescent="0.2">
      <c r="A15" s="95"/>
      <c r="B15" s="64" t="s">
        <v>59</v>
      </c>
      <c r="C15" s="62">
        <v>257</v>
      </c>
      <c r="D15" s="62">
        <v>257</v>
      </c>
      <c r="E15" s="62">
        <v>0</v>
      </c>
      <c r="F15" s="60">
        <v>41.72</v>
      </c>
      <c r="G15" s="60">
        <v>37.28</v>
      </c>
      <c r="H15" s="61">
        <v>0</v>
      </c>
      <c r="I15" s="62">
        <f t="shared" si="3"/>
        <v>10722.039999999999</v>
      </c>
      <c r="J15" s="62">
        <f t="shared" ref="J15:J16" si="16">D15*G15</f>
        <v>9580.9600000000009</v>
      </c>
      <c r="K15" s="62">
        <f t="shared" si="5"/>
        <v>0</v>
      </c>
      <c r="L15" s="62">
        <f t="shared" ref="L15:L16" si="17">I15+J15+K15</f>
        <v>20303</v>
      </c>
      <c r="M15" s="63">
        <f t="shared" ref="M15:M16" si="18">L15*1.15</f>
        <v>23348.449999999997</v>
      </c>
      <c r="O15" s="95"/>
      <c r="P15" s="64" t="s">
        <v>59</v>
      </c>
      <c r="Q15" s="62">
        <v>1866</v>
      </c>
      <c r="R15" s="62">
        <v>1866</v>
      </c>
      <c r="S15" s="62">
        <v>0</v>
      </c>
      <c r="T15" s="60">
        <v>41.72</v>
      </c>
      <c r="U15" s="60">
        <v>37.28</v>
      </c>
      <c r="V15" s="61">
        <v>0</v>
      </c>
      <c r="W15" s="62">
        <f t="shared" si="8"/>
        <v>77849.52</v>
      </c>
      <c r="X15" s="62">
        <f t="shared" si="9"/>
        <v>69564.479999999996</v>
      </c>
      <c r="Y15" s="62">
        <f t="shared" si="10"/>
        <v>0</v>
      </c>
      <c r="Z15" s="62">
        <f t="shared" si="11"/>
        <v>147414</v>
      </c>
      <c r="AA15" s="63">
        <f t="shared" si="1"/>
        <v>169526.09999999998</v>
      </c>
      <c r="AC15" s="95"/>
      <c r="AD15" s="64" t="s">
        <v>59</v>
      </c>
      <c r="AE15" s="62">
        <v>1891</v>
      </c>
      <c r="AF15" s="62">
        <v>1891</v>
      </c>
      <c r="AG15" s="62">
        <v>1548</v>
      </c>
      <c r="AH15" s="60">
        <v>41.72</v>
      </c>
      <c r="AI15" s="60">
        <v>37.28</v>
      </c>
      <c r="AJ15" s="61">
        <v>37.28</v>
      </c>
      <c r="AK15" s="62">
        <f t="shared" si="12"/>
        <v>78892.52</v>
      </c>
      <c r="AL15" s="62">
        <f t="shared" si="13"/>
        <v>70496.479999999996</v>
      </c>
      <c r="AM15" s="62">
        <f t="shared" si="14"/>
        <v>57709.440000000002</v>
      </c>
      <c r="AN15" s="62">
        <f t="shared" si="15"/>
        <v>207098.44</v>
      </c>
      <c r="AO15" s="63">
        <f t="shared" si="2"/>
        <v>238163.20599999998</v>
      </c>
    </row>
    <row r="16" spans="1:41" x14ac:dyDescent="0.2">
      <c r="A16" s="95"/>
      <c r="B16" s="64" t="s">
        <v>60</v>
      </c>
      <c r="C16" s="62">
        <v>244</v>
      </c>
      <c r="D16" s="62">
        <v>244</v>
      </c>
      <c r="E16" s="62">
        <v>0</v>
      </c>
      <c r="F16" s="60">
        <v>41.72</v>
      </c>
      <c r="G16" s="60">
        <v>37.28</v>
      </c>
      <c r="H16" s="61">
        <v>0</v>
      </c>
      <c r="I16" s="62">
        <f t="shared" si="3"/>
        <v>10179.68</v>
      </c>
      <c r="J16" s="62">
        <f t="shared" si="16"/>
        <v>9096.32</v>
      </c>
      <c r="K16" s="62">
        <f t="shared" si="5"/>
        <v>0</v>
      </c>
      <c r="L16" s="62">
        <f t="shared" si="17"/>
        <v>19276</v>
      </c>
      <c r="M16" s="63">
        <f t="shared" si="18"/>
        <v>22167.399999999998</v>
      </c>
      <c r="O16" s="95"/>
      <c r="P16" s="64" t="s">
        <v>60</v>
      </c>
      <c r="Q16" s="62">
        <v>1730</v>
      </c>
      <c r="R16" s="62">
        <v>1730</v>
      </c>
      <c r="S16" s="62">
        <v>0</v>
      </c>
      <c r="T16" s="60">
        <v>41.72</v>
      </c>
      <c r="U16" s="60">
        <v>37.28</v>
      </c>
      <c r="V16" s="61">
        <v>0</v>
      </c>
      <c r="W16" s="62">
        <f t="shared" si="8"/>
        <v>72175.599999999991</v>
      </c>
      <c r="X16" s="62">
        <f t="shared" si="9"/>
        <v>64494.400000000001</v>
      </c>
      <c r="Y16" s="62">
        <f t="shared" si="10"/>
        <v>0</v>
      </c>
      <c r="Z16" s="62">
        <f t="shared" si="11"/>
        <v>136670</v>
      </c>
      <c r="AA16" s="63">
        <f t="shared" si="1"/>
        <v>157170.5</v>
      </c>
      <c r="AC16" s="95"/>
      <c r="AD16" s="64" t="s">
        <v>60</v>
      </c>
      <c r="AE16" s="62">
        <v>1757</v>
      </c>
      <c r="AF16" s="62">
        <v>1757</v>
      </c>
      <c r="AG16" s="62">
        <v>1447</v>
      </c>
      <c r="AH16" s="60">
        <v>41.72</v>
      </c>
      <c r="AI16" s="60">
        <v>37.28</v>
      </c>
      <c r="AJ16" s="61">
        <v>37.28</v>
      </c>
      <c r="AK16" s="62">
        <f t="shared" si="12"/>
        <v>73302.039999999994</v>
      </c>
      <c r="AL16" s="62">
        <f t="shared" si="13"/>
        <v>65500.959999999999</v>
      </c>
      <c r="AM16" s="62">
        <f t="shared" si="14"/>
        <v>53944.160000000003</v>
      </c>
      <c r="AN16" s="62">
        <f t="shared" si="15"/>
        <v>192747.16</v>
      </c>
      <c r="AO16" s="63">
        <f t="shared" si="2"/>
        <v>221659.234</v>
      </c>
    </row>
    <row r="17" spans="1:41" x14ac:dyDescent="0.2">
      <c r="A17" s="95"/>
      <c r="B17" s="64" t="s">
        <v>61</v>
      </c>
      <c r="C17" s="62">
        <v>175</v>
      </c>
      <c r="D17" s="62">
        <v>175</v>
      </c>
      <c r="E17" s="62">
        <v>0</v>
      </c>
      <c r="F17" s="60">
        <v>41.72</v>
      </c>
      <c r="G17" s="60">
        <v>37.28</v>
      </c>
      <c r="H17" s="61">
        <v>0</v>
      </c>
      <c r="I17" s="62">
        <f t="shared" si="3"/>
        <v>7301</v>
      </c>
      <c r="J17" s="62">
        <f t="shared" si="4"/>
        <v>6524</v>
      </c>
      <c r="K17" s="62">
        <f t="shared" si="5"/>
        <v>0</v>
      </c>
      <c r="L17" s="62">
        <f t="shared" si="6"/>
        <v>13825</v>
      </c>
      <c r="M17" s="63">
        <f t="shared" si="7"/>
        <v>15898.749999999998</v>
      </c>
      <c r="O17" s="98"/>
      <c r="P17" s="64" t="s">
        <v>63</v>
      </c>
      <c r="Q17" s="62">
        <v>357</v>
      </c>
      <c r="R17" s="62">
        <v>357</v>
      </c>
      <c r="S17" s="62">
        <v>0</v>
      </c>
      <c r="T17" s="60">
        <v>41.72</v>
      </c>
      <c r="U17" s="60">
        <v>37.28</v>
      </c>
      <c r="V17" s="61">
        <v>0</v>
      </c>
      <c r="W17" s="62">
        <f t="shared" si="8"/>
        <v>14894.039999999999</v>
      </c>
      <c r="X17" s="62">
        <f t="shared" si="9"/>
        <v>13308.960000000001</v>
      </c>
      <c r="Y17" s="62">
        <f t="shared" si="10"/>
        <v>0</v>
      </c>
      <c r="Z17" s="62">
        <f t="shared" si="11"/>
        <v>28203</v>
      </c>
      <c r="AA17" s="63">
        <f t="shared" si="1"/>
        <v>32433.449999999997</v>
      </c>
      <c r="AC17" s="95"/>
      <c r="AD17" s="64" t="s">
        <v>61</v>
      </c>
      <c r="AE17" s="62">
        <v>1563</v>
      </c>
      <c r="AF17" s="62">
        <v>1563</v>
      </c>
      <c r="AG17" s="62">
        <v>1596</v>
      </c>
      <c r="AH17" s="60">
        <v>41.72</v>
      </c>
      <c r="AI17" s="60">
        <v>37.28</v>
      </c>
      <c r="AJ17" s="61">
        <v>37.28</v>
      </c>
      <c r="AK17" s="62">
        <f t="shared" si="12"/>
        <v>65208.36</v>
      </c>
      <c r="AL17" s="62">
        <f t="shared" si="13"/>
        <v>58268.639999999999</v>
      </c>
      <c r="AM17" s="62">
        <f t="shared" si="14"/>
        <v>59498.880000000005</v>
      </c>
      <c r="AN17" s="62">
        <f t="shared" si="15"/>
        <v>182975.88</v>
      </c>
      <c r="AO17" s="63">
        <f t="shared" si="2"/>
        <v>210422.26199999999</v>
      </c>
    </row>
    <row r="18" spans="1:41" ht="13.5" thickBot="1" x14ac:dyDescent="0.25">
      <c r="A18" s="96"/>
      <c r="B18" s="65" t="s">
        <v>16</v>
      </c>
      <c r="C18" s="66">
        <f>SUM(C5:C17)</f>
        <v>2868</v>
      </c>
      <c r="D18" s="66">
        <f>SUM(D5:D17)</f>
        <v>2868</v>
      </c>
      <c r="E18" s="66"/>
      <c r="F18" s="66"/>
      <c r="G18" s="66"/>
      <c r="H18" s="66"/>
      <c r="I18" s="66">
        <f>SUM(I5:I17)</f>
        <v>119652.95999999999</v>
      </c>
      <c r="J18" s="66">
        <f>SUM(J5:J17)</f>
        <v>106919.04000000001</v>
      </c>
      <c r="K18" s="66">
        <f>SUM(K5:K17)</f>
        <v>0</v>
      </c>
      <c r="L18" s="66">
        <f>SUM(L5:L17)</f>
        <v>226572</v>
      </c>
      <c r="M18" s="67">
        <f>SUM(M5:M17)</f>
        <v>260557.80000000002</v>
      </c>
      <c r="O18" s="76" t="s">
        <v>62</v>
      </c>
      <c r="P18" s="68" t="s">
        <v>64</v>
      </c>
      <c r="Q18" s="62">
        <v>1096</v>
      </c>
      <c r="R18" s="62">
        <v>1096</v>
      </c>
      <c r="S18" s="62">
        <v>0</v>
      </c>
      <c r="T18" s="60">
        <v>41.72</v>
      </c>
      <c r="U18" s="60">
        <v>37.28</v>
      </c>
      <c r="V18" s="61">
        <v>0</v>
      </c>
      <c r="W18" s="62">
        <f t="shared" si="8"/>
        <v>45725.119999999995</v>
      </c>
      <c r="X18" s="62">
        <f t="shared" si="9"/>
        <v>40858.880000000005</v>
      </c>
      <c r="Y18" s="62">
        <f t="shared" si="10"/>
        <v>0</v>
      </c>
      <c r="Z18" s="62">
        <f t="shared" si="11"/>
        <v>86584</v>
      </c>
      <c r="AA18" s="63">
        <f t="shared" si="1"/>
        <v>99571.599999999991</v>
      </c>
      <c r="AC18" s="96"/>
      <c r="AD18" s="65" t="s">
        <v>16</v>
      </c>
      <c r="AE18" s="66">
        <f>SUM(AE5:AE17)</f>
        <v>21157</v>
      </c>
      <c r="AF18" s="66">
        <f>SUM(AF5:AF17)</f>
        <v>21157</v>
      </c>
      <c r="AG18" s="66">
        <f>SUM(AG5:AG17)</f>
        <v>18216</v>
      </c>
      <c r="AH18" s="66"/>
      <c r="AI18" s="66"/>
      <c r="AJ18" s="66"/>
      <c r="AK18" s="66">
        <f>SUM(AK5:AK17)</f>
        <v>882670.04000000015</v>
      </c>
      <c r="AL18" s="66">
        <f>SUM(AL5:AL17)</f>
        <v>788732.95999999985</v>
      </c>
      <c r="AM18" s="66">
        <f>SUM(AM5:AM17)</f>
        <v>679092.48000000021</v>
      </c>
      <c r="AN18" s="66">
        <f>SUM(AN5:AN17)</f>
        <v>2350495.4799999995</v>
      </c>
      <c r="AO18" s="67">
        <f>SUM(AO5:AO17)</f>
        <v>2703069.8020000001</v>
      </c>
    </row>
    <row r="19" spans="1:41" ht="13.5" thickBot="1" x14ac:dyDescent="0.25">
      <c r="O19" s="69"/>
      <c r="P19" s="65" t="s">
        <v>16</v>
      </c>
      <c r="Q19" s="66">
        <f>SUM(Q5:Q18)</f>
        <v>21725</v>
      </c>
      <c r="R19" s="66">
        <f>SUM(R5:R18)</f>
        <v>21725</v>
      </c>
      <c r="S19" s="66"/>
      <c r="T19" s="66"/>
      <c r="U19" s="66"/>
      <c r="V19" s="66"/>
      <c r="W19" s="66">
        <f>SUM(W5:W18)</f>
        <v>906367</v>
      </c>
      <c r="X19" s="66">
        <f>SUM(X5:X18)</f>
        <v>809908</v>
      </c>
      <c r="Y19" s="66">
        <f>SUM(Y5:Y18)</f>
        <v>0</v>
      </c>
      <c r="Z19" s="66">
        <f>SUM(Z5:Z18)</f>
        <v>1716275</v>
      </c>
      <c r="AA19" s="67">
        <f>SUM(AA5:AA18)</f>
        <v>1973716.2500000002</v>
      </c>
    </row>
    <row r="21" spans="1:41" x14ac:dyDescent="0.2">
      <c r="A21" s="73" t="s">
        <v>23</v>
      </c>
    </row>
    <row r="22" spans="1:41" ht="13.5" thickBot="1" x14ac:dyDescent="0.25">
      <c r="A22" s="75"/>
    </row>
    <row r="23" spans="1:41" ht="51" x14ac:dyDescent="0.2">
      <c r="A23" s="70" t="s">
        <v>10</v>
      </c>
      <c r="B23" s="56" t="s">
        <v>0</v>
      </c>
      <c r="C23" s="57" t="s">
        <v>122</v>
      </c>
      <c r="D23" s="57" t="s">
        <v>128</v>
      </c>
      <c r="E23" s="57" t="s">
        <v>124</v>
      </c>
      <c r="F23" s="57" t="s">
        <v>125</v>
      </c>
      <c r="G23" s="57" t="s">
        <v>126</v>
      </c>
      <c r="H23" s="57" t="s">
        <v>127</v>
      </c>
      <c r="I23" s="57" t="s">
        <v>5</v>
      </c>
      <c r="J23" s="57" t="s">
        <v>6</v>
      </c>
      <c r="K23" s="57" t="s">
        <v>7</v>
      </c>
      <c r="L23" s="57" t="s">
        <v>8</v>
      </c>
      <c r="M23" s="58" t="s">
        <v>9</v>
      </c>
      <c r="O23" s="70" t="s">
        <v>10</v>
      </c>
      <c r="P23" s="56" t="s">
        <v>0</v>
      </c>
      <c r="Q23" s="57" t="s">
        <v>122</v>
      </c>
      <c r="R23" s="57" t="s">
        <v>128</v>
      </c>
      <c r="S23" s="57" t="s">
        <v>124</v>
      </c>
      <c r="T23" s="57" t="s">
        <v>125</v>
      </c>
      <c r="U23" s="57" t="s">
        <v>126</v>
      </c>
      <c r="V23" s="57" t="s">
        <v>127</v>
      </c>
      <c r="W23" s="57" t="s">
        <v>5</v>
      </c>
      <c r="X23" s="57" t="s">
        <v>6</v>
      </c>
      <c r="Y23" s="57" t="s">
        <v>7</v>
      </c>
      <c r="Z23" s="57" t="s">
        <v>8</v>
      </c>
      <c r="AA23" s="58" t="s">
        <v>9</v>
      </c>
      <c r="AC23" s="70" t="s">
        <v>10</v>
      </c>
      <c r="AD23" s="56" t="s">
        <v>0</v>
      </c>
      <c r="AE23" s="57" t="s">
        <v>122</v>
      </c>
      <c r="AF23" s="57" t="s">
        <v>128</v>
      </c>
      <c r="AG23" s="57" t="s">
        <v>124</v>
      </c>
      <c r="AH23" s="57" t="s">
        <v>125</v>
      </c>
      <c r="AI23" s="57" t="s">
        <v>126</v>
      </c>
      <c r="AJ23" s="57" t="s">
        <v>127</v>
      </c>
      <c r="AK23" s="57" t="s">
        <v>5</v>
      </c>
      <c r="AL23" s="57" t="s">
        <v>6</v>
      </c>
      <c r="AM23" s="57" t="s">
        <v>7</v>
      </c>
      <c r="AN23" s="57" t="s">
        <v>8</v>
      </c>
      <c r="AO23" s="58" t="s">
        <v>9</v>
      </c>
    </row>
    <row r="24" spans="1:41" x14ac:dyDescent="0.2">
      <c r="A24" s="95">
        <v>120302556</v>
      </c>
      <c r="B24" s="64" t="s">
        <v>65</v>
      </c>
      <c r="C24" s="60">
        <v>33</v>
      </c>
      <c r="D24" s="60">
        <v>33</v>
      </c>
      <c r="E24" s="60">
        <v>0</v>
      </c>
      <c r="F24" s="60">
        <v>44.02</v>
      </c>
      <c r="G24" s="60">
        <v>39.479999999999997</v>
      </c>
      <c r="H24" s="61">
        <v>0</v>
      </c>
      <c r="I24" s="62">
        <f>D24*F24</f>
        <v>1452.66</v>
      </c>
      <c r="J24" s="62">
        <f>D24*G24</f>
        <v>1302.8399999999999</v>
      </c>
      <c r="K24" s="62">
        <f>E24*H24</f>
        <v>0</v>
      </c>
      <c r="L24" s="62">
        <f t="shared" ref="L24:L36" si="19">I24+J24+K24</f>
        <v>2755.5</v>
      </c>
      <c r="M24" s="63">
        <f t="shared" ref="M24:M27" si="20">L24*1.15</f>
        <v>3168.8249999999998</v>
      </c>
      <c r="O24" s="95" t="s">
        <v>62</v>
      </c>
      <c r="P24" s="64" t="s">
        <v>65</v>
      </c>
      <c r="Q24" s="60">
        <v>244</v>
      </c>
      <c r="R24" s="60">
        <v>244</v>
      </c>
      <c r="S24" s="74">
        <v>0</v>
      </c>
      <c r="T24" s="60">
        <v>44.02</v>
      </c>
      <c r="U24" s="60">
        <v>39.479999999999997</v>
      </c>
      <c r="V24" s="61">
        <v>0</v>
      </c>
      <c r="W24" s="62">
        <f>Q24*T24</f>
        <v>10740.880000000001</v>
      </c>
      <c r="X24" s="62">
        <f>R24*U24</f>
        <v>9633.119999999999</v>
      </c>
      <c r="Y24" s="62">
        <f>T24*V24</f>
        <v>0</v>
      </c>
      <c r="Z24" s="62">
        <f t="shared" ref="Z24:Z36" si="21">W24+X24+Y24</f>
        <v>20374</v>
      </c>
      <c r="AA24" s="63">
        <f t="shared" ref="AA24:AA27" si="22">Z24*1.15</f>
        <v>23430.1</v>
      </c>
      <c r="AC24" s="95">
        <v>15736233</v>
      </c>
      <c r="AD24" s="64" t="s">
        <v>65</v>
      </c>
      <c r="AE24" s="60">
        <v>293</v>
      </c>
      <c r="AF24" s="60">
        <v>293</v>
      </c>
      <c r="AG24" s="60">
        <v>299</v>
      </c>
      <c r="AH24" s="60">
        <v>44.02</v>
      </c>
      <c r="AI24" s="60">
        <v>39.479999999999997</v>
      </c>
      <c r="AJ24" s="60">
        <v>39.479999999999997</v>
      </c>
      <c r="AK24" s="62">
        <f>AF24*AH24</f>
        <v>12897.86</v>
      </c>
      <c r="AL24" s="62">
        <f>AF24*AI24</f>
        <v>11567.64</v>
      </c>
      <c r="AM24" s="62">
        <f>AG24*AJ24</f>
        <v>11804.519999999999</v>
      </c>
      <c r="AN24" s="62">
        <f t="shared" ref="AN24:AN36" si="23">AK24+AL24+AM24</f>
        <v>36270.019999999997</v>
      </c>
      <c r="AO24" s="63">
        <f t="shared" ref="AO24:AO27" si="24">AN24*1.15</f>
        <v>41710.522999999994</v>
      </c>
    </row>
    <row r="25" spans="1:41" x14ac:dyDescent="0.2">
      <c r="A25" s="95"/>
      <c r="B25" s="64" t="s">
        <v>66</v>
      </c>
      <c r="C25" s="62">
        <v>236</v>
      </c>
      <c r="D25" s="62">
        <v>236</v>
      </c>
      <c r="E25" s="62">
        <v>0</v>
      </c>
      <c r="F25" s="60">
        <v>44.02</v>
      </c>
      <c r="G25" s="60">
        <v>39.479999999999997</v>
      </c>
      <c r="H25" s="61">
        <v>0</v>
      </c>
      <c r="I25" s="62">
        <f t="shared" ref="I25:I36" si="25">D25*F25</f>
        <v>10388.720000000001</v>
      </c>
      <c r="J25" s="62">
        <f t="shared" ref="J25:J36" si="26">D25*G25</f>
        <v>9317.2799999999988</v>
      </c>
      <c r="K25" s="62">
        <f t="shared" ref="K25:K36" si="27">E25*H25</f>
        <v>0</v>
      </c>
      <c r="L25" s="62">
        <f t="shared" si="19"/>
        <v>19706</v>
      </c>
      <c r="M25" s="63">
        <f t="shared" si="20"/>
        <v>22661.899999999998</v>
      </c>
      <c r="O25" s="95"/>
      <c r="P25" s="64" t="s">
        <v>66</v>
      </c>
      <c r="Q25" s="62">
        <v>1686</v>
      </c>
      <c r="R25" s="62">
        <v>1686</v>
      </c>
      <c r="S25" s="62">
        <v>0</v>
      </c>
      <c r="T25" s="60">
        <v>44.02</v>
      </c>
      <c r="U25" s="60">
        <v>39.479999999999997</v>
      </c>
      <c r="V25" s="61">
        <v>0</v>
      </c>
      <c r="W25" s="62">
        <f t="shared" ref="W25:W36" si="28">R25*T25</f>
        <v>74217.72</v>
      </c>
      <c r="X25" s="62">
        <f t="shared" ref="X25:X36" si="29">R25*U25</f>
        <v>66563.28</v>
      </c>
      <c r="Y25" s="62">
        <f t="shared" ref="Y25:Y36" si="30">S25*V25</f>
        <v>0</v>
      </c>
      <c r="Z25" s="62">
        <f t="shared" si="21"/>
        <v>140781</v>
      </c>
      <c r="AA25" s="63">
        <f t="shared" si="22"/>
        <v>161898.15</v>
      </c>
      <c r="AC25" s="95"/>
      <c r="AD25" s="64" t="s">
        <v>66</v>
      </c>
      <c r="AE25" s="62">
        <v>1818</v>
      </c>
      <c r="AF25" s="62">
        <v>1818</v>
      </c>
      <c r="AG25" s="62">
        <v>1394</v>
      </c>
      <c r="AH25" s="60">
        <v>44.02</v>
      </c>
      <c r="AI25" s="60">
        <v>39.479999999999997</v>
      </c>
      <c r="AJ25" s="61">
        <v>39.479999999999997</v>
      </c>
      <c r="AK25" s="62">
        <f t="shared" ref="AK25:AK36" si="31">AF25*AH25</f>
        <v>80028.36</v>
      </c>
      <c r="AL25" s="62">
        <f t="shared" ref="AL25:AL36" si="32">AF25*AI25</f>
        <v>71774.64</v>
      </c>
      <c r="AM25" s="62">
        <f t="shared" ref="AM25:AM36" si="33">AG25*AJ25</f>
        <v>55035.119999999995</v>
      </c>
      <c r="AN25" s="62">
        <f t="shared" si="23"/>
        <v>206838.12</v>
      </c>
      <c r="AO25" s="63">
        <f t="shared" si="24"/>
        <v>237863.83799999999</v>
      </c>
    </row>
    <row r="26" spans="1:41" x14ac:dyDescent="0.2">
      <c r="A26" s="95"/>
      <c r="B26" s="64" t="s">
        <v>67</v>
      </c>
      <c r="C26" s="62">
        <v>262</v>
      </c>
      <c r="D26" s="62">
        <v>262</v>
      </c>
      <c r="E26" s="62">
        <v>0</v>
      </c>
      <c r="F26" s="60">
        <v>44.02</v>
      </c>
      <c r="G26" s="60">
        <v>39.479999999999997</v>
      </c>
      <c r="H26" s="61">
        <v>0</v>
      </c>
      <c r="I26" s="62">
        <f t="shared" si="25"/>
        <v>11533.240000000002</v>
      </c>
      <c r="J26" s="62">
        <f t="shared" si="26"/>
        <v>10343.759999999998</v>
      </c>
      <c r="K26" s="62">
        <f t="shared" si="27"/>
        <v>0</v>
      </c>
      <c r="L26" s="62">
        <f t="shared" si="19"/>
        <v>21877</v>
      </c>
      <c r="M26" s="63">
        <f t="shared" si="20"/>
        <v>25158.55</v>
      </c>
      <c r="O26" s="95"/>
      <c r="P26" s="64" t="s">
        <v>67</v>
      </c>
      <c r="Q26" s="62">
        <v>1777</v>
      </c>
      <c r="R26" s="62">
        <v>1777</v>
      </c>
      <c r="S26" s="62">
        <v>0</v>
      </c>
      <c r="T26" s="60">
        <v>44.02</v>
      </c>
      <c r="U26" s="60">
        <v>39.479999999999997</v>
      </c>
      <c r="V26" s="61">
        <v>0</v>
      </c>
      <c r="W26" s="62">
        <f t="shared" si="28"/>
        <v>78223.540000000008</v>
      </c>
      <c r="X26" s="62">
        <f t="shared" si="29"/>
        <v>70155.959999999992</v>
      </c>
      <c r="Y26" s="62">
        <f t="shared" si="30"/>
        <v>0</v>
      </c>
      <c r="Z26" s="62">
        <f t="shared" si="21"/>
        <v>148379.5</v>
      </c>
      <c r="AA26" s="63">
        <f t="shared" si="22"/>
        <v>170636.42499999999</v>
      </c>
      <c r="AC26" s="95"/>
      <c r="AD26" s="64" t="s">
        <v>67</v>
      </c>
      <c r="AE26" s="62">
        <v>1981</v>
      </c>
      <c r="AF26" s="62">
        <v>1981</v>
      </c>
      <c r="AG26" s="62">
        <v>1443</v>
      </c>
      <c r="AH26" s="60">
        <v>44.02</v>
      </c>
      <c r="AI26" s="60">
        <v>39.479999999999997</v>
      </c>
      <c r="AJ26" s="61">
        <v>39.479999999999997</v>
      </c>
      <c r="AK26" s="62">
        <f t="shared" si="31"/>
        <v>87203.62000000001</v>
      </c>
      <c r="AL26" s="62">
        <f t="shared" si="32"/>
        <v>78209.87999999999</v>
      </c>
      <c r="AM26" s="62">
        <f t="shared" si="33"/>
        <v>56969.639999999992</v>
      </c>
      <c r="AN26" s="62">
        <f t="shared" si="23"/>
        <v>222383.13999999998</v>
      </c>
      <c r="AO26" s="63">
        <f t="shared" si="24"/>
        <v>255740.61099999998</v>
      </c>
    </row>
    <row r="27" spans="1:41" x14ac:dyDescent="0.2">
      <c r="A27" s="95"/>
      <c r="B27" s="64" t="s">
        <v>68</v>
      </c>
      <c r="C27" s="62">
        <v>200</v>
      </c>
      <c r="D27" s="62">
        <v>200</v>
      </c>
      <c r="E27" s="62">
        <v>0</v>
      </c>
      <c r="F27" s="60">
        <v>44.02</v>
      </c>
      <c r="G27" s="60">
        <v>39.479999999999997</v>
      </c>
      <c r="H27" s="61">
        <v>0</v>
      </c>
      <c r="I27" s="62">
        <f t="shared" si="25"/>
        <v>8804</v>
      </c>
      <c r="J27" s="62">
        <f t="shared" si="26"/>
        <v>7895.9999999999991</v>
      </c>
      <c r="K27" s="62">
        <f t="shared" si="27"/>
        <v>0</v>
      </c>
      <c r="L27" s="62">
        <f t="shared" si="19"/>
        <v>16700</v>
      </c>
      <c r="M27" s="63">
        <f t="shared" si="20"/>
        <v>19205</v>
      </c>
      <c r="O27" s="95"/>
      <c r="P27" s="64" t="s">
        <v>68</v>
      </c>
      <c r="Q27" s="62">
        <v>1588</v>
      </c>
      <c r="R27" s="62">
        <v>1588</v>
      </c>
      <c r="S27" s="62">
        <v>0</v>
      </c>
      <c r="T27" s="60">
        <v>44.02</v>
      </c>
      <c r="U27" s="60">
        <v>39.479999999999997</v>
      </c>
      <c r="V27" s="61">
        <v>0</v>
      </c>
      <c r="W27" s="62">
        <f t="shared" si="28"/>
        <v>69903.760000000009</v>
      </c>
      <c r="X27" s="62">
        <f t="shared" si="29"/>
        <v>62694.239999999998</v>
      </c>
      <c r="Y27" s="62">
        <f t="shared" si="30"/>
        <v>0</v>
      </c>
      <c r="Z27" s="62">
        <f t="shared" si="21"/>
        <v>132598</v>
      </c>
      <c r="AA27" s="63">
        <f t="shared" si="22"/>
        <v>152487.69999999998</v>
      </c>
      <c r="AC27" s="95"/>
      <c r="AD27" s="64" t="s">
        <v>68</v>
      </c>
      <c r="AE27" s="62">
        <v>1650</v>
      </c>
      <c r="AF27" s="62">
        <v>1650</v>
      </c>
      <c r="AG27" s="62">
        <v>1394</v>
      </c>
      <c r="AH27" s="60">
        <v>44.02</v>
      </c>
      <c r="AI27" s="60">
        <v>39.479999999999997</v>
      </c>
      <c r="AJ27" s="61">
        <v>39.479999999999997</v>
      </c>
      <c r="AK27" s="62">
        <f t="shared" si="31"/>
        <v>72633</v>
      </c>
      <c r="AL27" s="62">
        <f t="shared" si="32"/>
        <v>65141.999999999993</v>
      </c>
      <c r="AM27" s="62">
        <f t="shared" si="33"/>
        <v>55035.119999999995</v>
      </c>
      <c r="AN27" s="62">
        <f t="shared" si="23"/>
        <v>192810.12</v>
      </c>
      <c r="AO27" s="63">
        <f t="shared" si="24"/>
        <v>221731.63799999998</v>
      </c>
    </row>
    <row r="28" spans="1:41" x14ac:dyDescent="0.2">
      <c r="A28" s="95"/>
      <c r="B28" s="64" t="s">
        <v>69</v>
      </c>
      <c r="C28" s="62">
        <v>155</v>
      </c>
      <c r="D28" s="62">
        <v>155</v>
      </c>
      <c r="E28" s="62">
        <v>0</v>
      </c>
      <c r="F28" s="60">
        <v>44.02</v>
      </c>
      <c r="G28" s="60">
        <v>39.479999999999997</v>
      </c>
      <c r="H28" s="61">
        <v>0</v>
      </c>
      <c r="I28" s="62">
        <f t="shared" si="25"/>
        <v>6823.1</v>
      </c>
      <c r="J28" s="62">
        <f t="shared" si="26"/>
        <v>6119.4</v>
      </c>
      <c r="K28" s="62">
        <f t="shared" si="27"/>
        <v>0</v>
      </c>
      <c r="L28" s="62">
        <f t="shared" si="19"/>
        <v>12942.5</v>
      </c>
      <c r="M28" s="63">
        <f>L28*1.1</f>
        <v>14236.750000000002</v>
      </c>
      <c r="O28" s="95"/>
      <c r="P28" s="64" t="s">
        <v>69</v>
      </c>
      <c r="Q28" s="62">
        <v>1360</v>
      </c>
      <c r="R28" s="62">
        <v>1360</v>
      </c>
      <c r="S28" s="62">
        <v>0</v>
      </c>
      <c r="T28" s="60">
        <v>44.02</v>
      </c>
      <c r="U28" s="60">
        <v>39.479999999999997</v>
      </c>
      <c r="V28" s="61">
        <v>0</v>
      </c>
      <c r="W28" s="62">
        <f t="shared" si="28"/>
        <v>59867.200000000004</v>
      </c>
      <c r="X28" s="62">
        <f t="shared" si="29"/>
        <v>53692.799999999996</v>
      </c>
      <c r="Y28" s="62">
        <f t="shared" si="30"/>
        <v>0</v>
      </c>
      <c r="Z28" s="62">
        <f t="shared" si="21"/>
        <v>113560</v>
      </c>
      <c r="AA28" s="63">
        <f>Z28*1.1</f>
        <v>124916.00000000001</v>
      </c>
      <c r="AC28" s="95"/>
      <c r="AD28" s="64" t="s">
        <v>69</v>
      </c>
      <c r="AE28" s="62">
        <v>1509</v>
      </c>
      <c r="AF28" s="62">
        <v>1509</v>
      </c>
      <c r="AG28" s="62">
        <v>1692</v>
      </c>
      <c r="AH28" s="60">
        <v>44.02</v>
      </c>
      <c r="AI28" s="60">
        <v>39.479999999999997</v>
      </c>
      <c r="AJ28" s="61">
        <v>39.479999999999997</v>
      </c>
      <c r="AK28" s="62">
        <f t="shared" si="31"/>
        <v>66426.180000000008</v>
      </c>
      <c r="AL28" s="62">
        <f t="shared" si="32"/>
        <v>59575.319999999992</v>
      </c>
      <c r="AM28" s="62">
        <f t="shared" si="33"/>
        <v>66800.159999999989</v>
      </c>
      <c r="AN28" s="62">
        <f t="shared" si="23"/>
        <v>192801.65999999997</v>
      </c>
      <c r="AO28" s="63">
        <f>AN28*1.1</f>
        <v>212081.826</v>
      </c>
    </row>
    <row r="29" spans="1:41" x14ac:dyDescent="0.2">
      <c r="A29" s="95"/>
      <c r="B29" s="64" t="s">
        <v>70</v>
      </c>
      <c r="C29" s="62">
        <v>177</v>
      </c>
      <c r="D29" s="62">
        <v>177</v>
      </c>
      <c r="E29" s="62">
        <v>0</v>
      </c>
      <c r="F29" s="60">
        <v>44.02</v>
      </c>
      <c r="G29" s="60">
        <v>39.479999999999997</v>
      </c>
      <c r="H29" s="61">
        <v>0</v>
      </c>
      <c r="I29" s="62">
        <f t="shared" si="25"/>
        <v>7791.5400000000009</v>
      </c>
      <c r="J29" s="62">
        <f t="shared" si="26"/>
        <v>6987.9599999999991</v>
      </c>
      <c r="K29" s="62">
        <f t="shared" si="27"/>
        <v>0</v>
      </c>
      <c r="L29" s="62">
        <f t="shared" si="19"/>
        <v>14779.5</v>
      </c>
      <c r="M29" s="63">
        <f t="shared" ref="M29:M36" si="34">L29*1.1</f>
        <v>16257.45</v>
      </c>
      <c r="O29" s="95"/>
      <c r="P29" s="64" t="s">
        <v>70</v>
      </c>
      <c r="Q29" s="62">
        <v>1582</v>
      </c>
      <c r="R29" s="62">
        <v>1582</v>
      </c>
      <c r="S29" s="62">
        <v>0</v>
      </c>
      <c r="T29" s="60">
        <v>44.02</v>
      </c>
      <c r="U29" s="60">
        <v>39.479999999999997</v>
      </c>
      <c r="V29" s="61">
        <v>0</v>
      </c>
      <c r="W29" s="62">
        <f t="shared" si="28"/>
        <v>69639.64</v>
      </c>
      <c r="X29" s="62">
        <f t="shared" si="29"/>
        <v>62457.359999999993</v>
      </c>
      <c r="Y29" s="62">
        <f t="shared" si="30"/>
        <v>0</v>
      </c>
      <c r="Z29" s="62">
        <f t="shared" si="21"/>
        <v>132097</v>
      </c>
      <c r="AA29" s="63">
        <f t="shared" ref="AA29:AA36" si="35">Z29*1.1</f>
        <v>145306.70000000001</v>
      </c>
      <c r="AC29" s="95"/>
      <c r="AD29" s="64" t="s">
        <v>70</v>
      </c>
      <c r="AE29" s="62">
        <v>1674</v>
      </c>
      <c r="AF29" s="62">
        <v>1674</v>
      </c>
      <c r="AG29" s="62">
        <v>1394</v>
      </c>
      <c r="AH29" s="60">
        <v>44.02</v>
      </c>
      <c r="AI29" s="60">
        <v>39.479999999999997</v>
      </c>
      <c r="AJ29" s="61">
        <v>39.479999999999997</v>
      </c>
      <c r="AK29" s="62">
        <f t="shared" si="31"/>
        <v>73689.48000000001</v>
      </c>
      <c r="AL29" s="62">
        <f t="shared" si="32"/>
        <v>66089.51999999999</v>
      </c>
      <c r="AM29" s="62">
        <f t="shared" si="33"/>
        <v>55035.119999999995</v>
      </c>
      <c r="AN29" s="62">
        <f t="shared" si="23"/>
        <v>194814.12</v>
      </c>
      <c r="AO29" s="63">
        <f t="shared" ref="AO29:AO36" si="36">AN29*1.1</f>
        <v>214295.53200000001</v>
      </c>
    </row>
    <row r="30" spans="1:41" x14ac:dyDescent="0.2">
      <c r="A30" s="95"/>
      <c r="B30" s="64" t="s">
        <v>83</v>
      </c>
      <c r="C30" s="62">
        <v>194</v>
      </c>
      <c r="D30" s="62">
        <v>194</v>
      </c>
      <c r="E30" s="62">
        <v>0</v>
      </c>
      <c r="F30" s="60">
        <v>44.02</v>
      </c>
      <c r="G30" s="60">
        <v>39.479999999999997</v>
      </c>
      <c r="H30" s="61">
        <v>0</v>
      </c>
      <c r="I30" s="62">
        <f t="shared" si="25"/>
        <v>8539.880000000001</v>
      </c>
      <c r="J30" s="62">
        <f t="shared" si="26"/>
        <v>7659.119999999999</v>
      </c>
      <c r="K30" s="62">
        <f t="shared" si="27"/>
        <v>0</v>
      </c>
      <c r="L30" s="62">
        <f t="shared" si="19"/>
        <v>16199</v>
      </c>
      <c r="M30" s="63">
        <f t="shared" si="34"/>
        <v>17818.900000000001</v>
      </c>
      <c r="O30" s="95"/>
      <c r="P30" s="64" t="s">
        <v>83</v>
      </c>
      <c r="Q30" s="62">
        <v>1659</v>
      </c>
      <c r="R30" s="62">
        <v>1659</v>
      </c>
      <c r="S30" s="62">
        <v>0</v>
      </c>
      <c r="T30" s="60">
        <v>44.02</v>
      </c>
      <c r="U30" s="60">
        <v>39.479999999999997</v>
      </c>
      <c r="V30" s="61">
        <v>0</v>
      </c>
      <c r="W30" s="62">
        <f t="shared" si="28"/>
        <v>73029.180000000008</v>
      </c>
      <c r="X30" s="62">
        <f t="shared" si="29"/>
        <v>65497.319999999992</v>
      </c>
      <c r="Y30" s="62">
        <f t="shared" si="30"/>
        <v>0</v>
      </c>
      <c r="Z30" s="62">
        <f t="shared" si="21"/>
        <v>138526.5</v>
      </c>
      <c r="AA30" s="63">
        <f t="shared" si="35"/>
        <v>152379.15000000002</v>
      </c>
      <c r="AC30" s="95"/>
      <c r="AD30" s="64" t="s">
        <v>83</v>
      </c>
      <c r="AE30" s="62">
        <v>1580</v>
      </c>
      <c r="AF30" s="62">
        <v>1580</v>
      </c>
      <c r="AG30" s="62">
        <v>1443</v>
      </c>
      <c r="AH30" s="60">
        <v>44.02</v>
      </c>
      <c r="AI30" s="60">
        <v>39.479999999999997</v>
      </c>
      <c r="AJ30" s="61">
        <v>39.479999999999997</v>
      </c>
      <c r="AK30" s="62">
        <f t="shared" si="31"/>
        <v>69551.600000000006</v>
      </c>
      <c r="AL30" s="62">
        <f t="shared" si="32"/>
        <v>62378.399999999994</v>
      </c>
      <c r="AM30" s="62">
        <f t="shared" si="33"/>
        <v>56969.639999999992</v>
      </c>
      <c r="AN30" s="62">
        <f t="shared" si="23"/>
        <v>188899.63999999998</v>
      </c>
      <c r="AO30" s="63">
        <f t="shared" si="36"/>
        <v>207789.60399999999</v>
      </c>
    </row>
    <row r="31" spans="1:41" x14ac:dyDescent="0.2">
      <c r="A31" s="95"/>
      <c r="B31" s="64" t="s">
        <v>71</v>
      </c>
      <c r="C31" s="62">
        <v>447</v>
      </c>
      <c r="D31" s="62">
        <v>447</v>
      </c>
      <c r="E31" s="62">
        <v>0</v>
      </c>
      <c r="F31" s="60">
        <v>44.02</v>
      </c>
      <c r="G31" s="60">
        <v>39.479999999999997</v>
      </c>
      <c r="H31" s="61">
        <v>0</v>
      </c>
      <c r="I31" s="62">
        <f t="shared" si="25"/>
        <v>19676.940000000002</v>
      </c>
      <c r="J31" s="62">
        <f t="shared" si="26"/>
        <v>17647.559999999998</v>
      </c>
      <c r="K31" s="62">
        <f t="shared" si="27"/>
        <v>0</v>
      </c>
      <c r="L31" s="62">
        <f t="shared" si="19"/>
        <v>37324.5</v>
      </c>
      <c r="M31" s="63">
        <f t="shared" si="34"/>
        <v>41056.950000000004</v>
      </c>
      <c r="O31" s="95"/>
      <c r="P31" s="64" t="s">
        <v>71</v>
      </c>
      <c r="Q31" s="62">
        <v>1670</v>
      </c>
      <c r="R31" s="62">
        <v>1670</v>
      </c>
      <c r="S31" s="62">
        <v>0</v>
      </c>
      <c r="T31" s="60">
        <v>44.02</v>
      </c>
      <c r="U31" s="60">
        <v>39.479999999999997</v>
      </c>
      <c r="V31" s="61">
        <v>0</v>
      </c>
      <c r="W31" s="62">
        <f t="shared" si="28"/>
        <v>73513.400000000009</v>
      </c>
      <c r="X31" s="62">
        <f t="shared" si="29"/>
        <v>65931.599999999991</v>
      </c>
      <c r="Y31" s="62">
        <f t="shared" si="30"/>
        <v>0</v>
      </c>
      <c r="Z31" s="62">
        <f t="shared" si="21"/>
        <v>139445</v>
      </c>
      <c r="AA31" s="63">
        <f t="shared" si="35"/>
        <v>153389.5</v>
      </c>
      <c r="AC31" s="95"/>
      <c r="AD31" s="64" t="s">
        <v>71</v>
      </c>
      <c r="AE31" s="62">
        <v>2052</v>
      </c>
      <c r="AF31" s="62">
        <v>2052</v>
      </c>
      <c r="AG31" s="62">
        <v>1543</v>
      </c>
      <c r="AH31" s="60">
        <v>44.02</v>
      </c>
      <c r="AI31" s="60">
        <v>39.479999999999997</v>
      </c>
      <c r="AJ31" s="61">
        <v>39.479999999999997</v>
      </c>
      <c r="AK31" s="62">
        <f t="shared" si="31"/>
        <v>90329.040000000008</v>
      </c>
      <c r="AL31" s="62">
        <f t="shared" si="32"/>
        <v>81012.959999999992</v>
      </c>
      <c r="AM31" s="62">
        <f t="shared" si="33"/>
        <v>60917.639999999992</v>
      </c>
      <c r="AN31" s="62">
        <f t="shared" si="23"/>
        <v>232259.63999999998</v>
      </c>
      <c r="AO31" s="63">
        <f t="shared" si="36"/>
        <v>255485.60399999999</v>
      </c>
    </row>
    <row r="32" spans="1:41" x14ac:dyDescent="0.2">
      <c r="A32" s="95"/>
      <c r="B32" s="64" t="s">
        <v>72</v>
      </c>
      <c r="C32" s="62">
        <v>206</v>
      </c>
      <c r="D32" s="62">
        <v>206</v>
      </c>
      <c r="E32" s="62">
        <v>0</v>
      </c>
      <c r="F32" s="60">
        <v>44.02</v>
      </c>
      <c r="G32" s="60">
        <v>39.479999999999997</v>
      </c>
      <c r="H32" s="61">
        <v>0</v>
      </c>
      <c r="I32" s="62">
        <f t="shared" si="25"/>
        <v>9068.1200000000008</v>
      </c>
      <c r="J32" s="62">
        <f t="shared" si="26"/>
        <v>8132.8799999999992</v>
      </c>
      <c r="K32" s="62">
        <f t="shared" si="27"/>
        <v>0</v>
      </c>
      <c r="L32" s="62">
        <f t="shared" si="19"/>
        <v>17201</v>
      </c>
      <c r="M32" s="63">
        <f t="shared" si="34"/>
        <v>18921.100000000002</v>
      </c>
      <c r="O32" s="95"/>
      <c r="P32" s="64" t="s">
        <v>72</v>
      </c>
      <c r="Q32" s="62">
        <v>1605</v>
      </c>
      <c r="R32" s="62">
        <v>1605</v>
      </c>
      <c r="S32" s="62">
        <v>0</v>
      </c>
      <c r="T32" s="60">
        <v>44.02</v>
      </c>
      <c r="U32" s="60">
        <v>39.479999999999997</v>
      </c>
      <c r="V32" s="61">
        <v>0</v>
      </c>
      <c r="W32" s="62">
        <f t="shared" si="28"/>
        <v>70652.100000000006</v>
      </c>
      <c r="X32" s="62">
        <f t="shared" si="29"/>
        <v>63365.399999999994</v>
      </c>
      <c r="Y32" s="62">
        <f t="shared" si="30"/>
        <v>0</v>
      </c>
      <c r="Z32" s="62">
        <f t="shared" si="21"/>
        <v>134017.5</v>
      </c>
      <c r="AA32" s="63">
        <f t="shared" si="35"/>
        <v>147419.25</v>
      </c>
      <c r="AC32" s="95"/>
      <c r="AD32" s="64" t="s">
        <v>72</v>
      </c>
      <c r="AE32" s="62">
        <v>1667</v>
      </c>
      <c r="AF32" s="62">
        <v>1667</v>
      </c>
      <c r="AG32" s="62">
        <v>1543</v>
      </c>
      <c r="AH32" s="60">
        <v>44.02</v>
      </c>
      <c r="AI32" s="60">
        <v>39.479999999999997</v>
      </c>
      <c r="AJ32" s="61">
        <v>39.479999999999997</v>
      </c>
      <c r="AK32" s="62">
        <f t="shared" si="31"/>
        <v>73381.340000000011</v>
      </c>
      <c r="AL32" s="62">
        <f t="shared" si="32"/>
        <v>65813.159999999989</v>
      </c>
      <c r="AM32" s="62">
        <f t="shared" si="33"/>
        <v>60917.639999999992</v>
      </c>
      <c r="AN32" s="62">
        <f t="shared" si="23"/>
        <v>200112.13999999998</v>
      </c>
      <c r="AO32" s="63">
        <f t="shared" si="36"/>
        <v>220123.35399999999</v>
      </c>
    </row>
    <row r="33" spans="1:41" x14ac:dyDescent="0.2">
      <c r="A33" s="95"/>
      <c r="B33" s="64" t="s">
        <v>73</v>
      </c>
      <c r="C33" s="62">
        <v>222</v>
      </c>
      <c r="D33" s="62">
        <v>222</v>
      </c>
      <c r="E33" s="62">
        <v>0</v>
      </c>
      <c r="F33" s="60">
        <v>44.02</v>
      </c>
      <c r="G33" s="60">
        <v>39.479999999999997</v>
      </c>
      <c r="H33" s="61">
        <v>0</v>
      </c>
      <c r="I33" s="62">
        <f t="shared" si="25"/>
        <v>9772.44</v>
      </c>
      <c r="J33" s="62">
        <f t="shared" si="26"/>
        <v>8764.56</v>
      </c>
      <c r="K33" s="62">
        <f t="shared" si="27"/>
        <v>0</v>
      </c>
      <c r="L33" s="62">
        <f t="shared" si="19"/>
        <v>18537</v>
      </c>
      <c r="M33" s="63">
        <f t="shared" si="34"/>
        <v>20390.7</v>
      </c>
      <c r="O33" s="95"/>
      <c r="P33" s="64" t="s">
        <v>73</v>
      </c>
      <c r="Q33" s="62">
        <v>1694</v>
      </c>
      <c r="R33" s="62">
        <v>1694</v>
      </c>
      <c r="S33" s="62">
        <v>0</v>
      </c>
      <c r="T33" s="60">
        <v>44.02</v>
      </c>
      <c r="U33" s="60">
        <v>39.479999999999997</v>
      </c>
      <c r="V33" s="61">
        <v>0</v>
      </c>
      <c r="W33" s="62">
        <f t="shared" si="28"/>
        <v>74569.88</v>
      </c>
      <c r="X33" s="62">
        <f t="shared" si="29"/>
        <v>66879.12</v>
      </c>
      <c r="Y33" s="62">
        <f t="shared" si="30"/>
        <v>0</v>
      </c>
      <c r="Z33" s="62">
        <f t="shared" si="21"/>
        <v>141449</v>
      </c>
      <c r="AA33" s="63">
        <f t="shared" si="35"/>
        <v>155593.90000000002</v>
      </c>
      <c r="AC33" s="95"/>
      <c r="AD33" s="64" t="s">
        <v>73</v>
      </c>
      <c r="AE33" s="62">
        <v>1652</v>
      </c>
      <c r="AF33" s="62">
        <v>1652</v>
      </c>
      <c r="AG33" s="62">
        <v>1493</v>
      </c>
      <c r="AH33" s="60">
        <v>44.02</v>
      </c>
      <c r="AI33" s="60">
        <v>39.479999999999997</v>
      </c>
      <c r="AJ33" s="61">
        <v>39.479999999999997</v>
      </c>
      <c r="AK33" s="62">
        <f t="shared" si="31"/>
        <v>72721.040000000008</v>
      </c>
      <c r="AL33" s="62">
        <f t="shared" si="32"/>
        <v>65220.959999999992</v>
      </c>
      <c r="AM33" s="62">
        <f t="shared" si="33"/>
        <v>58943.639999999992</v>
      </c>
      <c r="AN33" s="62">
        <f t="shared" si="23"/>
        <v>196885.63999999998</v>
      </c>
      <c r="AO33" s="63">
        <f t="shared" si="36"/>
        <v>216574.204</v>
      </c>
    </row>
    <row r="34" spans="1:41" x14ac:dyDescent="0.2">
      <c r="A34" s="95"/>
      <c r="B34" s="59" t="s">
        <v>74</v>
      </c>
      <c r="C34" s="62">
        <v>212</v>
      </c>
      <c r="D34" s="62">
        <v>212</v>
      </c>
      <c r="E34" s="62">
        <v>0</v>
      </c>
      <c r="F34" s="60">
        <v>44.02</v>
      </c>
      <c r="G34" s="60">
        <v>39.479999999999997</v>
      </c>
      <c r="H34" s="61">
        <v>0</v>
      </c>
      <c r="I34" s="62">
        <f t="shared" si="25"/>
        <v>9332.24</v>
      </c>
      <c r="J34" s="62">
        <f t="shared" si="26"/>
        <v>8369.76</v>
      </c>
      <c r="K34" s="62">
        <f t="shared" si="27"/>
        <v>0</v>
      </c>
      <c r="L34" s="62">
        <f t="shared" si="19"/>
        <v>17702</v>
      </c>
      <c r="M34" s="63">
        <f t="shared" si="34"/>
        <v>19472.2</v>
      </c>
      <c r="O34" s="95"/>
      <c r="P34" s="59" t="s">
        <v>74</v>
      </c>
      <c r="Q34" s="62">
        <v>1625</v>
      </c>
      <c r="R34" s="62">
        <v>1625</v>
      </c>
      <c r="S34" s="62">
        <v>0</v>
      </c>
      <c r="T34" s="60">
        <v>44.02</v>
      </c>
      <c r="U34" s="60">
        <v>39.479999999999997</v>
      </c>
      <c r="V34" s="61">
        <v>0</v>
      </c>
      <c r="W34" s="62">
        <f t="shared" si="28"/>
        <v>71532.5</v>
      </c>
      <c r="X34" s="62">
        <f t="shared" si="29"/>
        <v>64154.999999999993</v>
      </c>
      <c r="Y34" s="62">
        <f t="shared" si="30"/>
        <v>0</v>
      </c>
      <c r="Z34" s="62">
        <f t="shared" si="21"/>
        <v>135687.5</v>
      </c>
      <c r="AA34" s="63">
        <f t="shared" si="35"/>
        <v>149256.25</v>
      </c>
      <c r="AC34" s="95"/>
      <c r="AD34" s="59" t="s">
        <v>74</v>
      </c>
      <c r="AE34" s="62">
        <v>1718</v>
      </c>
      <c r="AF34" s="62">
        <v>1718</v>
      </c>
      <c r="AG34" s="62">
        <v>1493</v>
      </c>
      <c r="AH34" s="60">
        <v>44.02</v>
      </c>
      <c r="AI34" s="60">
        <v>39.479999999999997</v>
      </c>
      <c r="AJ34" s="61">
        <v>39.479999999999997</v>
      </c>
      <c r="AK34" s="62">
        <f t="shared" si="31"/>
        <v>75626.36</v>
      </c>
      <c r="AL34" s="62">
        <f t="shared" si="32"/>
        <v>67826.64</v>
      </c>
      <c r="AM34" s="62">
        <f t="shared" si="33"/>
        <v>58943.639999999992</v>
      </c>
      <c r="AN34" s="62">
        <f t="shared" si="23"/>
        <v>202396.63999999998</v>
      </c>
      <c r="AO34" s="63">
        <f t="shared" si="36"/>
        <v>222636.304</v>
      </c>
    </row>
    <row r="35" spans="1:41" x14ac:dyDescent="0.2">
      <c r="A35" s="95"/>
      <c r="B35" s="64" t="s">
        <v>75</v>
      </c>
      <c r="C35" s="62">
        <v>144</v>
      </c>
      <c r="D35" s="62">
        <v>144</v>
      </c>
      <c r="E35" s="62">
        <v>0</v>
      </c>
      <c r="F35" s="60">
        <v>44.02</v>
      </c>
      <c r="G35" s="60">
        <v>39.479999999999997</v>
      </c>
      <c r="H35" s="61">
        <v>0</v>
      </c>
      <c r="I35" s="62">
        <f>D35*F35</f>
        <v>6338.88</v>
      </c>
      <c r="J35" s="62">
        <f>D35*G35</f>
        <v>5685.12</v>
      </c>
      <c r="K35" s="62">
        <f>E35*H35</f>
        <v>0</v>
      </c>
      <c r="L35" s="62">
        <f t="shared" si="19"/>
        <v>12024</v>
      </c>
      <c r="M35" s="63">
        <f t="shared" si="34"/>
        <v>13226.400000000001</v>
      </c>
      <c r="O35" s="95"/>
      <c r="P35" s="64" t="s">
        <v>75</v>
      </c>
      <c r="Q35" s="62">
        <v>1428</v>
      </c>
      <c r="R35" s="62">
        <v>1428</v>
      </c>
      <c r="S35" s="62">
        <v>0</v>
      </c>
      <c r="T35" s="60">
        <v>44.02</v>
      </c>
      <c r="U35" s="60">
        <v>39.479999999999997</v>
      </c>
      <c r="V35" s="61">
        <v>0</v>
      </c>
      <c r="W35" s="62">
        <f t="shared" si="28"/>
        <v>62860.560000000005</v>
      </c>
      <c r="X35" s="62">
        <f t="shared" si="29"/>
        <v>56377.439999999995</v>
      </c>
      <c r="Y35" s="62">
        <f t="shared" si="30"/>
        <v>0</v>
      </c>
      <c r="Z35" s="62">
        <f t="shared" si="21"/>
        <v>119238</v>
      </c>
      <c r="AA35" s="63">
        <f t="shared" si="35"/>
        <v>131161.80000000002</v>
      </c>
      <c r="AC35" s="95"/>
      <c r="AD35" s="64" t="s">
        <v>75</v>
      </c>
      <c r="AE35" s="62">
        <v>1520</v>
      </c>
      <c r="AF35" s="62">
        <v>1520</v>
      </c>
      <c r="AG35" s="62">
        <v>1543</v>
      </c>
      <c r="AH35" s="60">
        <v>44.02</v>
      </c>
      <c r="AI35" s="60">
        <v>39.479999999999997</v>
      </c>
      <c r="AJ35" s="61">
        <v>39.479999999999997</v>
      </c>
      <c r="AK35" s="62">
        <f t="shared" si="31"/>
        <v>66910.400000000009</v>
      </c>
      <c r="AL35" s="62">
        <f t="shared" si="32"/>
        <v>60009.599999999999</v>
      </c>
      <c r="AM35" s="62">
        <f t="shared" si="33"/>
        <v>60917.639999999992</v>
      </c>
      <c r="AN35" s="62">
        <f t="shared" si="23"/>
        <v>187837.63999999998</v>
      </c>
      <c r="AO35" s="63">
        <f t="shared" si="36"/>
        <v>206621.40400000001</v>
      </c>
    </row>
    <row r="36" spans="1:41" x14ac:dyDescent="0.2">
      <c r="A36" s="95"/>
      <c r="B36" s="64" t="s">
        <v>76</v>
      </c>
      <c r="C36" s="62">
        <v>143</v>
      </c>
      <c r="D36" s="62">
        <v>143</v>
      </c>
      <c r="E36" s="62">
        <v>0</v>
      </c>
      <c r="F36" s="60">
        <v>44.02</v>
      </c>
      <c r="G36" s="60">
        <v>39.479999999999997</v>
      </c>
      <c r="H36" s="61">
        <v>0</v>
      </c>
      <c r="I36" s="62">
        <f t="shared" si="25"/>
        <v>6294.8600000000006</v>
      </c>
      <c r="J36" s="62">
        <f t="shared" si="26"/>
        <v>5645.6399999999994</v>
      </c>
      <c r="K36" s="62">
        <f t="shared" si="27"/>
        <v>0</v>
      </c>
      <c r="L36" s="62">
        <f t="shared" si="19"/>
        <v>11940.5</v>
      </c>
      <c r="M36" s="63">
        <f t="shared" si="34"/>
        <v>13134.550000000001</v>
      </c>
      <c r="O36" s="95"/>
      <c r="P36" s="64" t="s">
        <v>76</v>
      </c>
      <c r="Q36" s="62">
        <v>1224</v>
      </c>
      <c r="R36" s="62">
        <v>1224</v>
      </c>
      <c r="S36" s="62">
        <v>0</v>
      </c>
      <c r="T36" s="60">
        <v>44.02</v>
      </c>
      <c r="U36" s="60">
        <v>39.479999999999997</v>
      </c>
      <c r="V36" s="61">
        <v>0</v>
      </c>
      <c r="W36" s="62">
        <f t="shared" si="28"/>
        <v>53880.480000000003</v>
      </c>
      <c r="X36" s="62">
        <f t="shared" si="29"/>
        <v>48323.519999999997</v>
      </c>
      <c r="Y36" s="62">
        <f t="shared" si="30"/>
        <v>0</v>
      </c>
      <c r="Z36" s="62">
        <f t="shared" si="21"/>
        <v>102204</v>
      </c>
      <c r="AA36" s="63">
        <f t="shared" si="35"/>
        <v>112424.40000000001</v>
      </c>
      <c r="AC36" s="95"/>
      <c r="AD36" s="64" t="s">
        <v>76</v>
      </c>
      <c r="AE36" s="62">
        <v>1537</v>
      </c>
      <c r="AF36" s="62">
        <v>1537</v>
      </c>
      <c r="AG36" s="62">
        <v>1543</v>
      </c>
      <c r="AH36" s="60">
        <v>44.02</v>
      </c>
      <c r="AI36" s="60">
        <v>39.479999999999997</v>
      </c>
      <c r="AJ36" s="61">
        <v>39.479999999999997</v>
      </c>
      <c r="AK36" s="62">
        <f t="shared" si="31"/>
        <v>67658.740000000005</v>
      </c>
      <c r="AL36" s="62">
        <f t="shared" si="32"/>
        <v>60680.759999999995</v>
      </c>
      <c r="AM36" s="62">
        <f t="shared" si="33"/>
        <v>60917.639999999992</v>
      </c>
      <c r="AN36" s="62">
        <f t="shared" si="23"/>
        <v>189257.13999999998</v>
      </c>
      <c r="AO36" s="63">
        <f t="shared" si="36"/>
        <v>208182.85399999999</v>
      </c>
    </row>
    <row r="37" spans="1:41" ht="13.5" thickBot="1" x14ac:dyDescent="0.25">
      <c r="A37" s="96"/>
      <c r="B37" s="65" t="s">
        <v>22</v>
      </c>
      <c r="C37" s="66">
        <f>SUM(C24:C36)</f>
        <v>2631</v>
      </c>
      <c r="D37" s="66">
        <f>SUM(D24:D36)</f>
        <v>2631</v>
      </c>
      <c r="E37" s="66"/>
      <c r="F37" s="66"/>
      <c r="G37" s="66"/>
      <c r="H37" s="66"/>
      <c r="I37" s="66">
        <f>SUM(I24:I36)</f>
        <v>115816.62000000001</v>
      </c>
      <c r="J37" s="66">
        <f>SUM(J24:J36)</f>
        <v>103871.87999999999</v>
      </c>
      <c r="K37" s="66">
        <f>SUM(K24:K36)</f>
        <v>0</v>
      </c>
      <c r="L37" s="66">
        <f>SUM(L24:L36)</f>
        <v>219688.5</v>
      </c>
      <c r="M37" s="67">
        <f>SUM(M24:M36)</f>
        <v>244709.27500000002</v>
      </c>
      <c r="O37" s="96"/>
      <c r="P37" s="65" t="s">
        <v>22</v>
      </c>
      <c r="Q37" s="66">
        <f>SUM(Q24:Q36)</f>
        <v>19142</v>
      </c>
      <c r="R37" s="66">
        <f>SUM(R24:R36)</f>
        <v>19142</v>
      </c>
      <c r="S37" s="66"/>
      <c r="T37" s="66"/>
      <c r="U37" s="66"/>
      <c r="V37" s="66"/>
      <c r="W37" s="66">
        <f>SUM(W24:W36)</f>
        <v>842630.84000000008</v>
      </c>
      <c r="X37" s="66">
        <f>SUM(X24:X36)</f>
        <v>755726.15999999992</v>
      </c>
      <c r="Y37" s="66">
        <f>SUM(Y24:Y36)</f>
        <v>0</v>
      </c>
      <c r="Z37" s="66">
        <f>SUM(Z24:Z36)</f>
        <v>1598357</v>
      </c>
      <c r="AA37" s="67">
        <f>SUM(AA24:AA36)</f>
        <v>1780299.325</v>
      </c>
      <c r="AC37" s="96"/>
      <c r="AD37" s="65" t="s">
        <v>22</v>
      </c>
      <c r="AE37" s="66">
        <f>SUM(AE24:AE36)</f>
        <v>20651</v>
      </c>
      <c r="AF37" s="66">
        <f>SUM(AF24:AF36)</f>
        <v>20651</v>
      </c>
      <c r="AG37" s="66"/>
      <c r="AH37" s="66"/>
      <c r="AI37" s="66"/>
      <c r="AJ37" s="66"/>
      <c r="AK37" s="66">
        <f>SUM(AK24:AK36)</f>
        <v>909057.02</v>
      </c>
      <c r="AL37" s="66">
        <f>SUM(AL24:AL36)</f>
        <v>815301.48</v>
      </c>
      <c r="AM37" s="66">
        <f>SUM(AM24:AM36)</f>
        <v>719207.16</v>
      </c>
      <c r="AN37" s="66">
        <f>SUM(AN24:AN36)</f>
        <v>2443565.6599999997</v>
      </c>
      <c r="AO37" s="67">
        <f>SUM(AO24:AO36)</f>
        <v>2720837.2959999996</v>
      </c>
    </row>
    <row r="40" spans="1:41" x14ac:dyDescent="0.2">
      <c r="A40" s="73" t="s">
        <v>40</v>
      </c>
    </row>
    <row r="41" spans="1:41" ht="13.5" thickBot="1" x14ac:dyDescent="0.25">
      <c r="A41" s="75"/>
    </row>
    <row r="42" spans="1:41" ht="51" x14ac:dyDescent="0.2">
      <c r="A42" s="70" t="s">
        <v>10</v>
      </c>
      <c r="B42" s="56" t="s">
        <v>0</v>
      </c>
      <c r="C42" s="57" t="s">
        <v>122</v>
      </c>
      <c r="D42" s="57" t="s">
        <v>128</v>
      </c>
      <c r="E42" s="57" t="s">
        <v>124</v>
      </c>
      <c r="F42" s="57" t="s">
        <v>125</v>
      </c>
      <c r="G42" s="57" t="s">
        <v>126</v>
      </c>
      <c r="H42" s="57" t="s">
        <v>127</v>
      </c>
      <c r="I42" s="57" t="s">
        <v>5</v>
      </c>
      <c r="J42" s="57" t="s">
        <v>6</v>
      </c>
      <c r="K42" s="57" t="s">
        <v>7</v>
      </c>
      <c r="L42" s="57" t="s">
        <v>8</v>
      </c>
      <c r="M42" s="58" t="s">
        <v>9</v>
      </c>
      <c r="O42" s="70" t="s">
        <v>10</v>
      </c>
      <c r="P42" s="56" t="s">
        <v>0</v>
      </c>
      <c r="Q42" s="57" t="s">
        <v>122</v>
      </c>
      <c r="R42" s="57" t="s">
        <v>128</v>
      </c>
      <c r="S42" s="57" t="s">
        <v>124</v>
      </c>
      <c r="T42" s="57" t="s">
        <v>125</v>
      </c>
      <c r="U42" s="57" t="s">
        <v>126</v>
      </c>
      <c r="V42" s="57" t="s">
        <v>127</v>
      </c>
      <c r="W42" s="57" t="s">
        <v>5</v>
      </c>
      <c r="X42" s="57" t="s">
        <v>6</v>
      </c>
      <c r="Y42" s="57" t="s">
        <v>7</v>
      </c>
      <c r="Z42" s="57" t="s">
        <v>8</v>
      </c>
      <c r="AA42" s="58" t="s">
        <v>9</v>
      </c>
      <c r="AC42" s="70" t="s">
        <v>10</v>
      </c>
      <c r="AD42" s="56" t="s">
        <v>0</v>
      </c>
      <c r="AE42" s="57" t="s">
        <v>122</v>
      </c>
      <c r="AF42" s="57" t="s">
        <v>128</v>
      </c>
      <c r="AG42" s="57" t="s">
        <v>124</v>
      </c>
      <c r="AH42" s="57" t="s">
        <v>125</v>
      </c>
      <c r="AI42" s="57" t="s">
        <v>126</v>
      </c>
      <c r="AJ42" s="57" t="s">
        <v>127</v>
      </c>
      <c r="AK42" s="57" t="s">
        <v>5</v>
      </c>
      <c r="AL42" s="57" t="s">
        <v>6</v>
      </c>
      <c r="AM42" s="57" t="s">
        <v>7</v>
      </c>
      <c r="AN42" s="57" t="s">
        <v>8</v>
      </c>
      <c r="AO42" s="58" t="s">
        <v>9</v>
      </c>
    </row>
    <row r="43" spans="1:41" x14ac:dyDescent="0.2">
      <c r="A43" s="97">
        <v>120302556</v>
      </c>
      <c r="B43" s="64" t="s">
        <v>77</v>
      </c>
      <c r="C43" s="60">
        <v>28</v>
      </c>
      <c r="D43" s="60">
        <v>28</v>
      </c>
      <c r="E43" s="60">
        <v>0</v>
      </c>
      <c r="F43" s="60">
        <v>46.19</v>
      </c>
      <c r="G43" s="60">
        <v>41.28</v>
      </c>
      <c r="H43" s="61">
        <v>0</v>
      </c>
      <c r="I43" s="62">
        <f>D43*F43</f>
        <v>1293.32</v>
      </c>
      <c r="J43" s="62">
        <f>D43*G43</f>
        <v>1155.8400000000001</v>
      </c>
      <c r="K43" s="62">
        <f>E43*H43</f>
        <v>0</v>
      </c>
      <c r="L43" s="62">
        <f t="shared" ref="L43:L56" si="37">I43+J43+K43</f>
        <v>2449.16</v>
      </c>
      <c r="M43" s="63">
        <f>L43*1.1</f>
        <v>2694.076</v>
      </c>
      <c r="O43" s="95" t="s">
        <v>62</v>
      </c>
      <c r="P43" s="64" t="s">
        <v>77</v>
      </c>
      <c r="Q43" s="60">
        <v>237</v>
      </c>
      <c r="R43" s="60">
        <v>237</v>
      </c>
      <c r="S43" s="60">
        <v>0</v>
      </c>
      <c r="T43" s="60">
        <v>46.19</v>
      </c>
      <c r="U43" s="60">
        <v>41.28</v>
      </c>
      <c r="V43" s="61">
        <v>0</v>
      </c>
      <c r="W43" s="62">
        <f>R43*T43</f>
        <v>10947.029999999999</v>
      </c>
      <c r="X43" s="62">
        <f>R43*U43</f>
        <v>9783.36</v>
      </c>
      <c r="Y43" s="62">
        <f>S43*V43</f>
        <v>0</v>
      </c>
      <c r="Z43" s="62">
        <f t="shared" ref="Z43:Z55" si="38">W43+X43+Y43</f>
        <v>20730.39</v>
      </c>
      <c r="AA43" s="63">
        <f>Z43*1.1</f>
        <v>22803.429</v>
      </c>
      <c r="AC43" s="97">
        <v>15736233</v>
      </c>
      <c r="AD43" s="64" t="s">
        <v>77</v>
      </c>
      <c r="AE43" s="60">
        <v>298</v>
      </c>
      <c r="AF43" s="60">
        <v>298</v>
      </c>
      <c r="AG43" s="60">
        <v>299</v>
      </c>
      <c r="AH43" s="60">
        <v>46.19</v>
      </c>
      <c r="AI43" s="60">
        <v>41.28</v>
      </c>
      <c r="AJ43" s="60">
        <v>41.28</v>
      </c>
      <c r="AK43" s="62">
        <f>AF43*AH43</f>
        <v>13764.619999999999</v>
      </c>
      <c r="AL43" s="62">
        <f>AF43*AI43</f>
        <v>12301.44</v>
      </c>
      <c r="AM43" s="62">
        <f>AG43*AJ43</f>
        <v>12342.720000000001</v>
      </c>
      <c r="AN43" s="62">
        <f t="shared" ref="AN43:AN56" si="39">AK43+AL43+AM43</f>
        <v>38408.78</v>
      </c>
      <c r="AO43" s="63">
        <f>AN43*1.1</f>
        <v>42249.658000000003</v>
      </c>
    </row>
    <row r="44" spans="1:41" x14ac:dyDescent="0.2">
      <c r="A44" s="95"/>
      <c r="B44" s="64" t="s">
        <v>78</v>
      </c>
      <c r="C44" s="62">
        <v>151</v>
      </c>
      <c r="D44" s="62">
        <v>151</v>
      </c>
      <c r="E44" s="62">
        <v>0</v>
      </c>
      <c r="F44" s="60">
        <v>46.19</v>
      </c>
      <c r="G44" s="60">
        <v>41.28</v>
      </c>
      <c r="H44" s="61">
        <v>0</v>
      </c>
      <c r="I44" s="62">
        <f t="shared" ref="I44:I56" si="40">D44*F44</f>
        <v>6974.69</v>
      </c>
      <c r="J44" s="62">
        <f t="shared" ref="J44:J56" si="41">D44*G44</f>
        <v>6233.28</v>
      </c>
      <c r="K44" s="62">
        <f t="shared" ref="K44:K56" si="42">E44*H44</f>
        <v>0</v>
      </c>
      <c r="L44" s="62">
        <f t="shared" si="37"/>
        <v>13207.97</v>
      </c>
      <c r="M44" s="63">
        <f t="shared" ref="M44:M56" si="43">L44*1.1</f>
        <v>14528.767</v>
      </c>
      <c r="O44" s="95"/>
      <c r="P44" s="64" t="s">
        <v>78</v>
      </c>
      <c r="Q44" s="62">
        <v>1228</v>
      </c>
      <c r="R44" s="62">
        <v>1228</v>
      </c>
      <c r="S44" s="62">
        <v>0</v>
      </c>
      <c r="T44" s="60">
        <v>46.19</v>
      </c>
      <c r="U44" s="60">
        <v>41.28</v>
      </c>
      <c r="V44" s="61">
        <v>0</v>
      </c>
      <c r="W44" s="62">
        <f t="shared" ref="W44:W55" si="44">R44*T44</f>
        <v>56721.32</v>
      </c>
      <c r="X44" s="62">
        <f t="shared" ref="X44:X55" si="45">R44*U44</f>
        <v>50691.840000000004</v>
      </c>
      <c r="Y44" s="62">
        <f t="shared" ref="Y44:Y55" si="46">S44*V44</f>
        <v>0</v>
      </c>
      <c r="Z44" s="62">
        <f t="shared" si="38"/>
        <v>107413.16</v>
      </c>
      <c r="AA44" s="63">
        <f t="shared" ref="AA44:AA55" si="47">Z44*1.1</f>
        <v>118154.47600000001</v>
      </c>
      <c r="AC44" s="95"/>
      <c r="AD44" s="64" t="s">
        <v>78</v>
      </c>
      <c r="AE44" s="62">
        <v>1453</v>
      </c>
      <c r="AF44" s="62">
        <v>1453</v>
      </c>
      <c r="AG44" s="62">
        <v>1298</v>
      </c>
      <c r="AH44" s="60">
        <v>46.19</v>
      </c>
      <c r="AI44" s="60">
        <v>41.28</v>
      </c>
      <c r="AJ44" s="61">
        <v>41.28</v>
      </c>
      <c r="AK44" s="62">
        <f t="shared" ref="AK44:AK56" si="48">AF44*AH44</f>
        <v>67114.069999999992</v>
      </c>
      <c r="AL44" s="62">
        <f t="shared" ref="AL44:AL56" si="49">AF44*AI44</f>
        <v>59979.840000000004</v>
      </c>
      <c r="AM44" s="62">
        <f t="shared" ref="AM44:AM56" si="50">AG44*AJ44</f>
        <v>53581.440000000002</v>
      </c>
      <c r="AN44" s="62">
        <f t="shared" si="39"/>
        <v>180675.35</v>
      </c>
      <c r="AO44" s="63">
        <f t="shared" ref="AO44:AO56" si="51">AN44*1.1</f>
        <v>198742.88500000001</v>
      </c>
    </row>
    <row r="45" spans="1:41" x14ac:dyDescent="0.2">
      <c r="A45" s="95"/>
      <c r="B45" s="64" t="s">
        <v>79</v>
      </c>
      <c r="C45" s="62">
        <v>198</v>
      </c>
      <c r="D45" s="62">
        <v>198</v>
      </c>
      <c r="E45" s="62">
        <v>0</v>
      </c>
      <c r="F45" s="60">
        <v>46.19</v>
      </c>
      <c r="G45" s="60">
        <v>41.28</v>
      </c>
      <c r="H45" s="61">
        <v>0</v>
      </c>
      <c r="I45" s="62">
        <f t="shared" si="40"/>
        <v>9145.619999999999</v>
      </c>
      <c r="J45" s="62">
        <f t="shared" si="41"/>
        <v>8173.4400000000005</v>
      </c>
      <c r="K45" s="62">
        <f t="shared" si="42"/>
        <v>0</v>
      </c>
      <c r="L45" s="62">
        <f t="shared" si="37"/>
        <v>17319.059999999998</v>
      </c>
      <c r="M45" s="63">
        <f t="shared" si="43"/>
        <v>19050.966</v>
      </c>
      <c r="O45" s="95"/>
      <c r="P45" s="64" t="s">
        <v>79</v>
      </c>
      <c r="Q45" s="62">
        <v>1367</v>
      </c>
      <c r="R45" s="62">
        <v>1367</v>
      </c>
      <c r="S45" s="62">
        <v>0</v>
      </c>
      <c r="T45" s="60">
        <v>46.19</v>
      </c>
      <c r="U45" s="60">
        <v>41.28</v>
      </c>
      <c r="V45" s="61">
        <v>0</v>
      </c>
      <c r="W45" s="62">
        <f t="shared" si="44"/>
        <v>63141.729999999996</v>
      </c>
      <c r="X45" s="62">
        <f t="shared" si="45"/>
        <v>56429.760000000002</v>
      </c>
      <c r="Y45" s="62">
        <f t="shared" si="46"/>
        <v>0</v>
      </c>
      <c r="Z45" s="62">
        <f t="shared" si="38"/>
        <v>119571.48999999999</v>
      </c>
      <c r="AA45" s="63">
        <f t="shared" si="47"/>
        <v>131528.639</v>
      </c>
      <c r="AC45" s="95"/>
      <c r="AD45" s="64" t="s">
        <v>79</v>
      </c>
      <c r="AE45" s="62">
        <v>1604</v>
      </c>
      <c r="AF45" s="62">
        <v>1604</v>
      </c>
      <c r="AG45" s="62">
        <v>1397</v>
      </c>
      <c r="AH45" s="60">
        <v>46.19</v>
      </c>
      <c r="AI45" s="60">
        <v>41.28</v>
      </c>
      <c r="AJ45" s="61">
        <v>41.28</v>
      </c>
      <c r="AK45" s="62">
        <f t="shared" si="48"/>
        <v>74088.759999999995</v>
      </c>
      <c r="AL45" s="62">
        <f t="shared" si="49"/>
        <v>66213.119999999995</v>
      </c>
      <c r="AM45" s="62">
        <f t="shared" si="50"/>
        <v>57668.160000000003</v>
      </c>
      <c r="AN45" s="62">
        <f t="shared" si="39"/>
        <v>197970.04</v>
      </c>
      <c r="AO45" s="63">
        <f t="shared" si="51"/>
        <v>217767.04400000002</v>
      </c>
    </row>
    <row r="46" spans="1:41" x14ac:dyDescent="0.2">
      <c r="A46" s="95"/>
      <c r="B46" s="64" t="s">
        <v>80</v>
      </c>
      <c r="C46" s="62">
        <v>190</v>
      </c>
      <c r="D46" s="62">
        <v>190</v>
      </c>
      <c r="E46" s="62">
        <v>0</v>
      </c>
      <c r="F46" s="60">
        <v>46.19</v>
      </c>
      <c r="G46" s="60">
        <v>41.28</v>
      </c>
      <c r="H46" s="61">
        <v>0</v>
      </c>
      <c r="I46" s="62">
        <f t="shared" si="40"/>
        <v>8776.1</v>
      </c>
      <c r="J46" s="62">
        <f t="shared" si="41"/>
        <v>7843.2</v>
      </c>
      <c r="K46" s="62">
        <f t="shared" si="42"/>
        <v>0</v>
      </c>
      <c r="L46" s="62">
        <f t="shared" si="37"/>
        <v>16619.3</v>
      </c>
      <c r="M46" s="63">
        <f t="shared" si="43"/>
        <v>18281.23</v>
      </c>
      <c r="O46" s="95"/>
      <c r="P46" s="64" t="s">
        <v>80</v>
      </c>
      <c r="Q46" s="62">
        <v>1527</v>
      </c>
      <c r="R46" s="62">
        <v>1527</v>
      </c>
      <c r="S46" s="62">
        <v>0</v>
      </c>
      <c r="T46" s="60">
        <v>46.19</v>
      </c>
      <c r="U46" s="60">
        <v>41.28</v>
      </c>
      <c r="V46" s="61">
        <v>0</v>
      </c>
      <c r="W46" s="62">
        <f t="shared" si="44"/>
        <v>70532.12999999999</v>
      </c>
      <c r="X46" s="62">
        <f t="shared" si="45"/>
        <v>63034.560000000005</v>
      </c>
      <c r="Y46" s="62">
        <f t="shared" si="46"/>
        <v>0</v>
      </c>
      <c r="Z46" s="62">
        <f t="shared" si="38"/>
        <v>133566.69</v>
      </c>
      <c r="AA46" s="63">
        <f t="shared" si="47"/>
        <v>146923.35900000003</v>
      </c>
      <c r="AC46" s="95"/>
      <c r="AD46" s="64" t="s">
        <v>80</v>
      </c>
      <c r="AE46" s="62">
        <v>1606</v>
      </c>
      <c r="AF46" s="62">
        <v>1606</v>
      </c>
      <c r="AG46" s="62">
        <v>1497</v>
      </c>
      <c r="AH46" s="60">
        <v>46.19</v>
      </c>
      <c r="AI46" s="60">
        <v>41.28</v>
      </c>
      <c r="AJ46" s="61">
        <v>41.28</v>
      </c>
      <c r="AK46" s="62">
        <f t="shared" si="48"/>
        <v>74181.14</v>
      </c>
      <c r="AL46" s="62">
        <f t="shared" si="49"/>
        <v>66295.680000000008</v>
      </c>
      <c r="AM46" s="62">
        <f t="shared" si="50"/>
        <v>61796.160000000003</v>
      </c>
      <c r="AN46" s="62">
        <f t="shared" si="39"/>
        <v>202272.98</v>
      </c>
      <c r="AO46" s="63">
        <f t="shared" si="51"/>
        <v>222500.27800000002</v>
      </c>
    </row>
    <row r="47" spans="1:41" x14ac:dyDescent="0.2">
      <c r="A47" s="95"/>
      <c r="B47" s="64" t="s">
        <v>81</v>
      </c>
      <c r="C47" s="62">
        <v>185</v>
      </c>
      <c r="D47" s="62">
        <v>185</v>
      </c>
      <c r="E47" s="62">
        <v>0</v>
      </c>
      <c r="F47" s="60">
        <v>46.19</v>
      </c>
      <c r="G47" s="60">
        <v>41.28</v>
      </c>
      <c r="H47" s="61">
        <v>0</v>
      </c>
      <c r="I47" s="62">
        <f t="shared" si="40"/>
        <v>8545.15</v>
      </c>
      <c r="J47" s="62">
        <f t="shared" si="41"/>
        <v>7636.8</v>
      </c>
      <c r="K47" s="62">
        <f t="shared" si="42"/>
        <v>0</v>
      </c>
      <c r="L47" s="62">
        <f t="shared" si="37"/>
        <v>16181.95</v>
      </c>
      <c r="M47" s="63">
        <f t="shared" si="43"/>
        <v>17800.145</v>
      </c>
      <c r="O47" s="95"/>
      <c r="P47" s="64" t="s">
        <v>81</v>
      </c>
      <c r="Q47" s="62">
        <v>1453</v>
      </c>
      <c r="R47" s="62">
        <v>1453</v>
      </c>
      <c r="S47" s="62">
        <v>0</v>
      </c>
      <c r="T47" s="60">
        <v>46.19</v>
      </c>
      <c r="U47" s="60">
        <v>41.28</v>
      </c>
      <c r="V47" s="61">
        <v>0</v>
      </c>
      <c r="W47" s="62">
        <f t="shared" si="44"/>
        <v>67114.069999999992</v>
      </c>
      <c r="X47" s="62">
        <f t="shared" si="45"/>
        <v>59979.840000000004</v>
      </c>
      <c r="Y47" s="62">
        <f t="shared" si="46"/>
        <v>0</v>
      </c>
      <c r="Z47" s="62">
        <f t="shared" si="38"/>
        <v>127093.91</v>
      </c>
      <c r="AA47" s="63">
        <f t="shared" si="47"/>
        <v>139803.30100000001</v>
      </c>
      <c r="AC47" s="95"/>
      <c r="AD47" s="64" t="s">
        <v>81</v>
      </c>
      <c r="AE47" s="62">
        <v>1604</v>
      </c>
      <c r="AF47" s="62">
        <v>1604</v>
      </c>
      <c r="AG47" s="62">
        <v>1498</v>
      </c>
      <c r="AH47" s="60">
        <v>46.19</v>
      </c>
      <c r="AI47" s="60">
        <v>41.28</v>
      </c>
      <c r="AJ47" s="61">
        <v>41.28</v>
      </c>
      <c r="AK47" s="62">
        <f t="shared" si="48"/>
        <v>74088.759999999995</v>
      </c>
      <c r="AL47" s="62">
        <f t="shared" si="49"/>
        <v>66213.119999999995</v>
      </c>
      <c r="AM47" s="62">
        <f t="shared" si="50"/>
        <v>61837.440000000002</v>
      </c>
      <c r="AN47" s="62">
        <f t="shared" si="39"/>
        <v>202139.32</v>
      </c>
      <c r="AO47" s="63">
        <f t="shared" si="51"/>
        <v>222353.25200000004</v>
      </c>
    </row>
    <row r="48" spans="1:41" x14ac:dyDescent="0.2">
      <c r="A48" s="95"/>
      <c r="B48" s="64" t="s">
        <v>82</v>
      </c>
      <c r="C48" s="62">
        <v>209</v>
      </c>
      <c r="D48" s="62">
        <v>209</v>
      </c>
      <c r="E48" s="62">
        <v>0</v>
      </c>
      <c r="F48" s="60">
        <v>46.19</v>
      </c>
      <c r="G48" s="60">
        <v>41.28</v>
      </c>
      <c r="H48" s="61">
        <v>0</v>
      </c>
      <c r="I48" s="62">
        <f t="shared" si="40"/>
        <v>9653.7099999999991</v>
      </c>
      <c r="J48" s="62">
        <f t="shared" si="41"/>
        <v>8627.52</v>
      </c>
      <c r="K48" s="62">
        <f t="shared" si="42"/>
        <v>0</v>
      </c>
      <c r="L48" s="62">
        <f t="shared" si="37"/>
        <v>18281.23</v>
      </c>
      <c r="M48" s="63">
        <f t="shared" si="43"/>
        <v>20109.353000000003</v>
      </c>
      <c r="O48" s="95"/>
      <c r="P48" s="64" t="s">
        <v>82</v>
      </c>
      <c r="Q48" s="62">
        <v>1479</v>
      </c>
      <c r="R48" s="62">
        <v>1479</v>
      </c>
      <c r="S48" s="62">
        <v>0</v>
      </c>
      <c r="T48" s="60">
        <v>46.19</v>
      </c>
      <c r="U48" s="60">
        <v>41.28</v>
      </c>
      <c r="V48" s="61">
        <v>0</v>
      </c>
      <c r="W48" s="62">
        <f t="shared" si="44"/>
        <v>68315.009999999995</v>
      </c>
      <c r="X48" s="62">
        <f t="shared" si="45"/>
        <v>61053.120000000003</v>
      </c>
      <c r="Y48" s="62">
        <f t="shared" si="46"/>
        <v>0</v>
      </c>
      <c r="Z48" s="62">
        <f t="shared" si="38"/>
        <v>129368.13</v>
      </c>
      <c r="AA48" s="63">
        <f t="shared" si="47"/>
        <v>142304.94300000003</v>
      </c>
      <c r="AC48" s="95"/>
      <c r="AD48" s="64" t="s">
        <v>82</v>
      </c>
      <c r="AE48" s="62">
        <v>1677</v>
      </c>
      <c r="AF48" s="62">
        <v>1677</v>
      </c>
      <c r="AG48" s="62">
        <v>1547</v>
      </c>
      <c r="AH48" s="60">
        <v>46.19</v>
      </c>
      <c r="AI48" s="60">
        <v>41.28</v>
      </c>
      <c r="AJ48" s="61">
        <v>41.28</v>
      </c>
      <c r="AK48" s="62">
        <f t="shared" si="48"/>
        <v>77460.62999999999</v>
      </c>
      <c r="AL48" s="62">
        <f t="shared" si="49"/>
        <v>69226.559999999998</v>
      </c>
      <c r="AM48" s="62">
        <f t="shared" si="50"/>
        <v>63860.160000000003</v>
      </c>
      <c r="AN48" s="62">
        <f t="shared" si="39"/>
        <v>210547.35</v>
      </c>
      <c r="AO48" s="63">
        <f t="shared" si="51"/>
        <v>231602.08500000002</v>
      </c>
    </row>
    <row r="49" spans="1:41" x14ac:dyDescent="0.2">
      <c r="A49" s="95"/>
      <c r="B49" s="64" t="s">
        <v>84</v>
      </c>
      <c r="C49" s="62">
        <v>230</v>
      </c>
      <c r="D49" s="62">
        <v>230</v>
      </c>
      <c r="E49" s="62">
        <v>0</v>
      </c>
      <c r="F49" s="60">
        <v>46.19</v>
      </c>
      <c r="G49" s="60">
        <v>41.28</v>
      </c>
      <c r="H49" s="61">
        <v>0</v>
      </c>
      <c r="I49" s="62">
        <f t="shared" si="40"/>
        <v>10623.699999999999</v>
      </c>
      <c r="J49" s="62">
        <f t="shared" si="41"/>
        <v>9494.4</v>
      </c>
      <c r="K49" s="62">
        <f t="shared" si="42"/>
        <v>0</v>
      </c>
      <c r="L49" s="62">
        <f t="shared" si="37"/>
        <v>20118.099999999999</v>
      </c>
      <c r="M49" s="63">
        <f t="shared" si="43"/>
        <v>22129.91</v>
      </c>
      <c r="O49" s="95"/>
      <c r="P49" s="64" t="s">
        <v>84</v>
      </c>
      <c r="Q49" s="62">
        <v>1532</v>
      </c>
      <c r="R49" s="62">
        <v>1532</v>
      </c>
      <c r="S49" s="62">
        <v>0</v>
      </c>
      <c r="T49" s="60">
        <v>46.19</v>
      </c>
      <c r="U49" s="60">
        <v>41.28</v>
      </c>
      <c r="V49" s="61">
        <v>0</v>
      </c>
      <c r="W49" s="62">
        <f t="shared" si="44"/>
        <v>70763.08</v>
      </c>
      <c r="X49" s="62">
        <f t="shared" si="45"/>
        <v>63240.959999999999</v>
      </c>
      <c r="Y49" s="62">
        <f t="shared" si="46"/>
        <v>0</v>
      </c>
      <c r="Z49" s="62">
        <f t="shared" si="38"/>
        <v>134004.04</v>
      </c>
      <c r="AA49" s="63">
        <f t="shared" si="47"/>
        <v>147404.44400000002</v>
      </c>
      <c r="AC49" s="95"/>
      <c r="AD49" s="64" t="s">
        <v>84</v>
      </c>
      <c r="AE49" s="62">
        <v>1656</v>
      </c>
      <c r="AF49" s="62">
        <v>1656</v>
      </c>
      <c r="AG49" s="62">
        <v>1497</v>
      </c>
      <c r="AH49" s="60">
        <v>46.19</v>
      </c>
      <c r="AI49" s="60">
        <v>41.28</v>
      </c>
      <c r="AJ49" s="61">
        <v>41.28</v>
      </c>
      <c r="AK49" s="62">
        <f t="shared" si="48"/>
        <v>76490.64</v>
      </c>
      <c r="AL49" s="62">
        <f t="shared" si="49"/>
        <v>68359.680000000008</v>
      </c>
      <c r="AM49" s="62">
        <f t="shared" si="50"/>
        <v>61796.160000000003</v>
      </c>
      <c r="AN49" s="62">
        <f t="shared" si="39"/>
        <v>206646.48</v>
      </c>
      <c r="AO49" s="63">
        <f t="shared" si="51"/>
        <v>227311.12800000003</v>
      </c>
    </row>
    <row r="50" spans="1:41" x14ac:dyDescent="0.2">
      <c r="A50" s="95"/>
      <c r="B50" s="64" t="s">
        <v>85</v>
      </c>
      <c r="C50" s="62">
        <v>181</v>
      </c>
      <c r="D50" s="62">
        <v>181</v>
      </c>
      <c r="E50" s="62">
        <v>0</v>
      </c>
      <c r="F50" s="60">
        <v>46.19</v>
      </c>
      <c r="G50" s="60">
        <v>41.28</v>
      </c>
      <c r="H50" s="61">
        <v>0</v>
      </c>
      <c r="I50" s="62">
        <f t="shared" si="40"/>
        <v>8360.39</v>
      </c>
      <c r="J50" s="62">
        <f t="shared" si="41"/>
        <v>7471.68</v>
      </c>
      <c r="K50" s="62">
        <f t="shared" si="42"/>
        <v>0</v>
      </c>
      <c r="L50" s="62">
        <f t="shared" si="37"/>
        <v>15832.07</v>
      </c>
      <c r="M50" s="63">
        <f t="shared" si="43"/>
        <v>17415.277000000002</v>
      </c>
      <c r="O50" s="95"/>
      <c r="P50" s="64" t="s">
        <v>85</v>
      </c>
      <c r="Q50" s="62">
        <v>1445</v>
      </c>
      <c r="R50" s="62">
        <v>1445</v>
      </c>
      <c r="S50" s="62">
        <v>0</v>
      </c>
      <c r="T50" s="60">
        <v>46.19</v>
      </c>
      <c r="U50" s="60">
        <v>41.28</v>
      </c>
      <c r="V50" s="61">
        <v>0</v>
      </c>
      <c r="W50" s="62">
        <f t="shared" si="44"/>
        <v>66744.55</v>
      </c>
      <c r="X50" s="62">
        <f t="shared" si="45"/>
        <v>59649.599999999999</v>
      </c>
      <c r="Y50" s="62">
        <f t="shared" si="46"/>
        <v>0</v>
      </c>
      <c r="Z50" s="62">
        <f t="shared" si="38"/>
        <v>126394.15</v>
      </c>
      <c r="AA50" s="63">
        <f t="shared" si="47"/>
        <v>139033.565</v>
      </c>
      <c r="AC50" s="95"/>
      <c r="AD50" s="64" t="s">
        <v>85</v>
      </c>
      <c r="AE50" s="62">
        <v>1563</v>
      </c>
      <c r="AF50" s="62">
        <v>1563</v>
      </c>
      <c r="AG50" s="62">
        <v>1497</v>
      </c>
      <c r="AH50" s="60">
        <v>46.19</v>
      </c>
      <c r="AI50" s="60">
        <v>41.28</v>
      </c>
      <c r="AJ50" s="61">
        <v>41.28</v>
      </c>
      <c r="AK50" s="62">
        <f t="shared" si="48"/>
        <v>72194.97</v>
      </c>
      <c r="AL50" s="62">
        <f t="shared" si="49"/>
        <v>64520.639999999999</v>
      </c>
      <c r="AM50" s="62">
        <f t="shared" si="50"/>
        <v>61796.160000000003</v>
      </c>
      <c r="AN50" s="62">
        <f t="shared" si="39"/>
        <v>198511.77</v>
      </c>
      <c r="AO50" s="63">
        <f t="shared" si="51"/>
        <v>218362.94700000001</v>
      </c>
    </row>
    <row r="51" spans="1:41" x14ac:dyDescent="0.2">
      <c r="A51" s="95"/>
      <c r="B51" s="64" t="s">
        <v>86</v>
      </c>
      <c r="C51" s="62">
        <v>212</v>
      </c>
      <c r="D51" s="62">
        <v>212</v>
      </c>
      <c r="E51" s="62">
        <v>0</v>
      </c>
      <c r="F51" s="60">
        <v>46.19</v>
      </c>
      <c r="G51" s="60">
        <v>41.28</v>
      </c>
      <c r="H51" s="61">
        <v>0</v>
      </c>
      <c r="I51" s="62">
        <f t="shared" si="40"/>
        <v>9792.2799999999988</v>
      </c>
      <c r="J51" s="62">
        <f t="shared" si="41"/>
        <v>8751.36</v>
      </c>
      <c r="K51" s="62">
        <f t="shared" si="42"/>
        <v>0</v>
      </c>
      <c r="L51" s="62">
        <f t="shared" si="37"/>
        <v>18543.64</v>
      </c>
      <c r="M51" s="63">
        <f t="shared" si="43"/>
        <v>20398.004000000001</v>
      </c>
      <c r="O51" s="95"/>
      <c r="P51" s="64" t="s">
        <v>86</v>
      </c>
      <c r="Q51" s="62">
        <v>1531</v>
      </c>
      <c r="R51" s="62">
        <v>1531</v>
      </c>
      <c r="S51" s="62">
        <v>0</v>
      </c>
      <c r="T51" s="60">
        <v>46.19</v>
      </c>
      <c r="U51" s="60">
        <v>41.28</v>
      </c>
      <c r="V51" s="61">
        <v>0</v>
      </c>
      <c r="W51" s="62">
        <f t="shared" si="44"/>
        <v>70716.89</v>
      </c>
      <c r="X51" s="62">
        <f t="shared" si="45"/>
        <v>63199.68</v>
      </c>
      <c r="Y51" s="62">
        <f t="shared" si="46"/>
        <v>0</v>
      </c>
      <c r="Z51" s="62">
        <f t="shared" si="38"/>
        <v>133916.57</v>
      </c>
      <c r="AA51" s="63">
        <f t="shared" si="47"/>
        <v>147308.22700000001</v>
      </c>
      <c r="AC51" s="95"/>
      <c r="AD51" s="64" t="s">
        <v>86</v>
      </c>
      <c r="AE51" s="62">
        <v>1738</v>
      </c>
      <c r="AF51" s="62">
        <v>1738</v>
      </c>
      <c r="AG51" s="62">
        <v>1597</v>
      </c>
      <c r="AH51" s="60">
        <v>46.19</v>
      </c>
      <c r="AI51" s="60">
        <v>41.28</v>
      </c>
      <c r="AJ51" s="61">
        <v>41.28</v>
      </c>
      <c r="AK51" s="62">
        <f t="shared" si="48"/>
        <v>80278.22</v>
      </c>
      <c r="AL51" s="62">
        <f t="shared" si="49"/>
        <v>71744.639999999999</v>
      </c>
      <c r="AM51" s="62">
        <f t="shared" si="50"/>
        <v>65924.160000000003</v>
      </c>
      <c r="AN51" s="62">
        <f t="shared" si="39"/>
        <v>217947.02</v>
      </c>
      <c r="AO51" s="63">
        <f t="shared" si="51"/>
        <v>239741.72200000001</v>
      </c>
    </row>
    <row r="52" spans="1:41" x14ac:dyDescent="0.2">
      <c r="A52" s="95"/>
      <c r="B52" s="64" t="s">
        <v>87</v>
      </c>
      <c r="C52" s="62">
        <v>251</v>
      </c>
      <c r="D52" s="62">
        <v>251</v>
      </c>
      <c r="E52" s="62">
        <v>0</v>
      </c>
      <c r="F52" s="60">
        <v>46.19</v>
      </c>
      <c r="G52" s="60">
        <v>41.28</v>
      </c>
      <c r="H52" s="61">
        <v>0</v>
      </c>
      <c r="I52" s="62">
        <f t="shared" si="40"/>
        <v>11593.689999999999</v>
      </c>
      <c r="J52" s="62">
        <f t="shared" si="41"/>
        <v>10361.280000000001</v>
      </c>
      <c r="K52" s="62">
        <f t="shared" si="42"/>
        <v>0</v>
      </c>
      <c r="L52" s="62">
        <f t="shared" si="37"/>
        <v>21954.97</v>
      </c>
      <c r="M52" s="63">
        <f t="shared" si="43"/>
        <v>24150.467000000004</v>
      </c>
      <c r="O52" s="95"/>
      <c r="P52" s="64" t="s">
        <v>87</v>
      </c>
      <c r="Q52" s="62">
        <v>1615</v>
      </c>
      <c r="R52" s="62">
        <v>1615</v>
      </c>
      <c r="S52" s="62">
        <v>0</v>
      </c>
      <c r="T52" s="60">
        <v>46.19</v>
      </c>
      <c r="U52" s="60">
        <v>41.28</v>
      </c>
      <c r="V52" s="61">
        <v>0</v>
      </c>
      <c r="W52" s="62">
        <f t="shared" si="44"/>
        <v>74596.849999999991</v>
      </c>
      <c r="X52" s="62">
        <f t="shared" si="45"/>
        <v>66667.199999999997</v>
      </c>
      <c r="Y52" s="62">
        <f t="shared" si="46"/>
        <v>0</v>
      </c>
      <c r="Z52" s="62">
        <f t="shared" si="38"/>
        <v>141264.04999999999</v>
      </c>
      <c r="AA52" s="63">
        <f t="shared" si="47"/>
        <v>155390.45499999999</v>
      </c>
      <c r="AC52" s="95"/>
      <c r="AD52" s="64" t="s">
        <v>88</v>
      </c>
      <c r="AE52" s="62">
        <v>1335</v>
      </c>
      <c r="AF52" s="62">
        <v>1335</v>
      </c>
      <c r="AG52" s="62">
        <v>1497</v>
      </c>
      <c r="AH52" s="60">
        <v>46.19</v>
      </c>
      <c r="AI52" s="60">
        <v>41.28</v>
      </c>
      <c r="AJ52" s="61">
        <v>41.28</v>
      </c>
      <c r="AK52" s="62">
        <f t="shared" si="48"/>
        <v>61663.649999999994</v>
      </c>
      <c r="AL52" s="62">
        <f t="shared" si="49"/>
        <v>55108.800000000003</v>
      </c>
      <c r="AM52" s="62">
        <f t="shared" si="50"/>
        <v>61796.160000000003</v>
      </c>
      <c r="AN52" s="62">
        <f t="shared" si="39"/>
        <v>178568.61</v>
      </c>
      <c r="AO52" s="63">
        <f t="shared" si="51"/>
        <v>196425.47099999999</v>
      </c>
    </row>
    <row r="53" spans="1:41" x14ac:dyDescent="0.2">
      <c r="A53" s="95"/>
      <c r="B53" s="64" t="s">
        <v>90</v>
      </c>
      <c r="C53" s="62">
        <v>256</v>
      </c>
      <c r="D53" s="62">
        <v>256</v>
      </c>
      <c r="E53" s="62">
        <v>0</v>
      </c>
      <c r="F53" s="60">
        <v>46.19</v>
      </c>
      <c r="G53" s="60">
        <v>41.28</v>
      </c>
      <c r="H53" s="61">
        <v>0</v>
      </c>
      <c r="I53" s="62">
        <f t="shared" si="40"/>
        <v>11824.64</v>
      </c>
      <c r="J53" s="62">
        <f t="shared" si="41"/>
        <v>10567.68</v>
      </c>
      <c r="K53" s="62">
        <f t="shared" si="42"/>
        <v>0</v>
      </c>
      <c r="L53" s="62">
        <f t="shared" si="37"/>
        <v>22392.32</v>
      </c>
      <c r="M53" s="63">
        <f t="shared" si="43"/>
        <v>24631.552000000003</v>
      </c>
      <c r="O53" s="95"/>
      <c r="P53" s="64" t="s">
        <v>90</v>
      </c>
      <c r="Q53" s="62">
        <v>1706</v>
      </c>
      <c r="R53" s="62">
        <v>1706</v>
      </c>
      <c r="S53" s="62">
        <v>0</v>
      </c>
      <c r="T53" s="60">
        <v>46.19</v>
      </c>
      <c r="U53" s="60">
        <v>41.28</v>
      </c>
      <c r="V53" s="61">
        <v>0</v>
      </c>
      <c r="W53" s="62">
        <f t="shared" si="44"/>
        <v>78800.14</v>
      </c>
      <c r="X53" s="62">
        <f t="shared" si="45"/>
        <v>70423.680000000008</v>
      </c>
      <c r="Y53" s="62">
        <f t="shared" si="46"/>
        <v>0</v>
      </c>
      <c r="Z53" s="62">
        <f t="shared" si="38"/>
        <v>149223.82</v>
      </c>
      <c r="AA53" s="63">
        <f t="shared" si="47"/>
        <v>164146.20200000002</v>
      </c>
      <c r="AC53" s="97">
        <v>15806905</v>
      </c>
      <c r="AD53" s="64" t="s">
        <v>89</v>
      </c>
      <c r="AE53" s="62">
        <v>448</v>
      </c>
      <c r="AF53" s="62">
        <v>448</v>
      </c>
      <c r="AG53" s="62">
        <v>0</v>
      </c>
      <c r="AH53" s="60">
        <v>46.19</v>
      </c>
      <c r="AI53" s="60">
        <v>41.28</v>
      </c>
      <c r="AJ53" s="61">
        <v>0</v>
      </c>
      <c r="AK53" s="62">
        <f t="shared" si="48"/>
        <v>20693.12</v>
      </c>
      <c r="AL53" s="62">
        <f t="shared" si="49"/>
        <v>18493.440000000002</v>
      </c>
      <c r="AM53" s="62">
        <f t="shared" si="50"/>
        <v>0</v>
      </c>
      <c r="AN53" s="62">
        <f t="shared" si="39"/>
        <v>39186.559999999998</v>
      </c>
      <c r="AO53" s="63">
        <f t="shared" si="51"/>
        <v>43105.216</v>
      </c>
    </row>
    <row r="54" spans="1:41" x14ac:dyDescent="0.2">
      <c r="A54" s="95"/>
      <c r="B54" s="64" t="s">
        <v>91</v>
      </c>
      <c r="C54" s="62">
        <v>250</v>
      </c>
      <c r="D54" s="62">
        <v>250</v>
      </c>
      <c r="E54" s="62">
        <v>0</v>
      </c>
      <c r="F54" s="60">
        <v>46.19</v>
      </c>
      <c r="G54" s="60">
        <v>41.28</v>
      </c>
      <c r="H54" s="61">
        <v>0</v>
      </c>
      <c r="I54" s="62">
        <f t="shared" si="40"/>
        <v>11547.5</v>
      </c>
      <c r="J54" s="62">
        <f t="shared" si="41"/>
        <v>10320</v>
      </c>
      <c r="K54" s="62">
        <f t="shared" si="42"/>
        <v>0</v>
      </c>
      <c r="L54" s="62">
        <f t="shared" si="37"/>
        <v>21867.5</v>
      </c>
      <c r="M54" s="63">
        <f t="shared" si="43"/>
        <v>24054.250000000004</v>
      </c>
      <c r="O54" s="95"/>
      <c r="P54" s="64" t="s">
        <v>91</v>
      </c>
      <c r="Q54" s="62">
        <v>1650</v>
      </c>
      <c r="R54" s="62">
        <v>1650</v>
      </c>
      <c r="S54" s="62">
        <v>0</v>
      </c>
      <c r="T54" s="60">
        <v>46.19</v>
      </c>
      <c r="U54" s="60">
        <v>41.28</v>
      </c>
      <c r="V54" s="61">
        <v>0</v>
      </c>
      <c r="W54" s="62">
        <f t="shared" si="44"/>
        <v>76213.5</v>
      </c>
      <c r="X54" s="62">
        <f t="shared" si="45"/>
        <v>68112</v>
      </c>
      <c r="Y54" s="62">
        <f t="shared" si="46"/>
        <v>0</v>
      </c>
      <c r="Z54" s="62">
        <f t="shared" si="38"/>
        <v>144325.5</v>
      </c>
      <c r="AA54" s="63">
        <f t="shared" si="47"/>
        <v>158758.05000000002</v>
      </c>
      <c r="AC54" s="95"/>
      <c r="AD54" s="64" t="s">
        <v>90</v>
      </c>
      <c r="AE54" s="62">
        <v>1871</v>
      </c>
      <c r="AF54" s="62">
        <v>1871</v>
      </c>
      <c r="AG54" s="62">
        <v>1597</v>
      </c>
      <c r="AH54" s="60">
        <v>46.19</v>
      </c>
      <c r="AI54" s="60">
        <v>41.28</v>
      </c>
      <c r="AJ54" s="61">
        <v>41.28</v>
      </c>
      <c r="AK54" s="62">
        <f t="shared" si="48"/>
        <v>86421.489999999991</v>
      </c>
      <c r="AL54" s="62">
        <f t="shared" si="49"/>
        <v>77234.880000000005</v>
      </c>
      <c r="AM54" s="62">
        <f t="shared" si="50"/>
        <v>65924.160000000003</v>
      </c>
      <c r="AN54" s="62">
        <f t="shared" si="39"/>
        <v>229580.53</v>
      </c>
      <c r="AO54" s="63">
        <f t="shared" si="51"/>
        <v>252538.58300000001</v>
      </c>
    </row>
    <row r="55" spans="1:41" x14ac:dyDescent="0.2">
      <c r="A55" s="95"/>
      <c r="B55" s="64" t="s">
        <v>94</v>
      </c>
      <c r="C55" s="62">
        <v>168</v>
      </c>
      <c r="D55" s="62">
        <v>168</v>
      </c>
      <c r="E55" s="62">
        <v>0</v>
      </c>
      <c r="F55" s="60">
        <v>46.19</v>
      </c>
      <c r="G55" s="60">
        <v>41.28</v>
      </c>
      <c r="H55" s="61">
        <v>0</v>
      </c>
      <c r="I55" s="62">
        <f t="shared" si="40"/>
        <v>7759.92</v>
      </c>
      <c r="J55" s="62">
        <f t="shared" si="41"/>
        <v>6935.04</v>
      </c>
      <c r="K55" s="62">
        <f t="shared" si="42"/>
        <v>0</v>
      </c>
      <c r="L55" s="62">
        <f t="shared" si="37"/>
        <v>14694.96</v>
      </c>
      <c r="M55" s="63">
        <f t="shared" si="43"/>
        <v>16164.456</v>
      </c>
      <c r="O55" s="95"/>
      <c r="P55" s="64" t="s">
        <v>92</v>
      </c>
      <c r="Q55" s="62">
        <v>1184</v>
      </c>
      <c r="R55" s="62">
        <v>1184</v>
      </c>
      <c r="S55" s="62">
        <v>0</v>
      </c>
      <c r="T55" s="60">
        <v>46.19</v>
      </c>
      <c r="U55" s="60">
        <v>41.28</v>
      </c>
      <c r="V55" s="61">
        <v>0</v>
      </c>
      <c r="W55" s="62">
        <f t="shared" si="44"/>
        <v>54688.959999999999</v>
      </c>
      <c r="X55" s="62">
        <f t="shared" si="45"/>
        <v>48875.520000000004</v>
      </c>
      <c r="Y55" s="62">
        <f t="shared" si="46"/>
        <v>0</v>
      </c>
      <c r="Z55" s="62">
        <f t="shared" si="38"/>
        <v>103564.48000000001</v>
      </c>
      <c r="AA55" s="63">
        <f t="shared" si="47"/>
        <v>113920.92800000001</v>
      </c>
      <c r="AC55" s="95"/>
      <c r="AD55" s="64" t="s">
        <v>91</v>
      </c>
      <c r="AE55" s="62">
        <v>1748</v>
      </c>
      <c r="AF55" s="62">
        <v>1748</v>
      </c>
      <c r="AG55" s="62">
        <v>1498</v>
      </c>
      <c r="AH55" s="60">
        <v>46.19</v>
      </c>
      <c r="AI55" s="60">
        <v>41.28</v>
      </c>
      <c r="AJ55" s="61">
        <v>41.28</v>
      </c>
      <c r="AK55" s="62">
        <f t="shared" si="48"/>
        <v>80740.12</v>
      </c>
      <c r="AL55" s="62">
        <f t="shared" si="49"/>
        <v>72157.440000000002</v>
      </c>
      <c r="AM55" s="62">
        <f t="shared" si="50"/>
        <v>61837.440000000002</v>
      </c>
      <c r="AN55" s="62">
        <f t="shared" si="39"/>
        <v>214735</v>
      </c>
      <c r="AO55" s="63">
        <f t="shared" si="51"/>
        <v>236208.50000000003</v>
      </c>
    </row>
    <row r="56" spans="1:41" ht="15.75" customHeight="1" thickBot="1" x14ac:dyDescent="0.25">
      <c r="A56" s="71" t="s">
        <v>93</v>
      </c>
      <c r="B56" s="64" t="s">
        <v>95</v>
      </c>
      <c r="C56" s="62">
        <v>30</v>
      </c>
      <c r="D56" s="62">
        <v>30</v>
      </c>
      <c r="E56" s="62">
        <v>0</v>
      </c>
      <c r="F56" s="60">
        <v>46.19</v>
      </c>
      <c r="G56" s="60">
        <v>41.28</v>
      </c>
      <c r="H56" s="61">
        <v>0</v>
      </c>
      <c r="I56" s="62">
        <f t="shared" si="40"/>
        <v>1385.6999999999998</v>
      </c>
      <c r="J56" s="62">
        <f t="shared" si="41"/>
        <v>1238.4000000000001</v>
      </c>
      <c r="K56" s="62">
        <f t="shared" si="42"/>
        <v>0</v>
      </c>
      <c r="L56" s="62">
        <f t="shared" si="37"/>
        <v>2624.1</v>
      </c>
      <c r="M56" s="63">
        <f t="shared" si="43"/>
        <v>2886.51</v>
      </c>
      <c r="O56" s="96"/>
      <c r="P56" s="65" t="s">
        <v>41</v>
      </c>
      <c r="Q56" s="66">
        <f>SUM(Q43:Q55)</f>
        <v>17954</v>
      </c>
      <c r="R56" s="66">
        <f>SUM(R43:R55)</f>
        <v>17954</v>
      </c>
      <c r="S56" s="66"/>
      <c r="T56" s="66"/>
      <c r="U56" s="66"/>
      <c r="V56" s="66"/>
      <c r="W56" s="66">
        <f>SUM(W43:W55)</f>
        <v>829295.25999999989</v>
      </c>
      <c r="X56" s="66">
        <f>SUM(X43:X55)</f>
        <v>741141.12000000011</v>
      </c>
      <c r="Y56" s="66">
        <f>SUM(Y43:Y55)</f>
        <v>0</v>
      </c>
      <c r="Z56" s="66">
        <f>SUM(Z43:Z55)</f>
        <v>1570436.3800000001</v>
      </c>
      <c r="AA56" s="67">
        <f>SUM(AA43:AA55)</f>
        <v>1727480.0180000004</v>
      </c>
      <c r="AC56" s="98"/>
      <c r="AD56" s="68" t="s">
        <v>92</v>
      </c>
      <c r="AE56" s="62">
        <v>1443</v>
      </c>
      <c r="AF56" s="62">
        <v>1443</v>
      </c>
      <c r="AG56" s="62">
        <v>1514</v>
      </c>
      <c r="AH56" s="60">
        <v>46.19</v>
      </c>
      <c r="AI56" s="60">
        <v>41.28</v>
      </c>
      <c r="AJ56" s="61">
        <v>41.28</v>
      </c>
      <c r="AK56" s="62">
        <f t="shared" si="48"/>
        <v>66652.17</v>
      </c>
      <c r="AL56" s="62">
        <f t="shared" si="49"/>
        <v>59567.040000000001</v>
      </c>
      <c r="AM56" s="62">
        <f t="shared" si="50"/>
        <v>62497.919999999998</v>
      </c>
      <c r="AN56" s="62">
        <f t="shared" si="39"/>
        <v>188717.13</v>
      </c>
      <c r="AO56" s="63">
        <f t="shared" si="51"/>
        <v>207588.84300000002</v>
      </c>
    </row>
    <row r="57" spans="1:41" ht="13.5" thickBot="1" x14ac:dyDescent="0.25">
      <c r="A57" s="66"/>
      <c r="B57" s="65" t="s">
        <v>41</v>
      </c>
      <c r="C57" s="66">
        <f>SUM(C43:C56)</f>
        <v>2539</v>
      </c>
      <c r="D57" s="66">
        <f>SUM(D43:D56)</f>
        <v>2539</v>
      </c>
      <c r="E57" s="66"/>
      <c r="F57" s="66"/>
      <c r="G57" s="66"/>
      <c r="H57" s="66"/>
      <c r="I57" s="66">
        <f>SUM(I43:I56)</f>
        <v>117276.40999999999</v>
      </c>
      <c r="J57" s="66">
        <f>SUM(J43:J56)</f>
        <v>104809.92</v>
      </c>
      <c r="K57" s="66">
        <f>SUM(K43:K56)</f>
        <v>0</v>
      </c>
      <c r="L57" s="66">
        <f>SUM(L43:L56)</f>
        <v>222086.33</v>
      </c>
      <c r="M57" s="67">
        <f>SUM(M43:M56)</f>
        <v>244294.96300000002</v>
      </c>
      <c r="AC57" s="72"/>
      <c r="AD57" s="65" t="s">
        <v>41</v>
      </c>
      <c r="AE57" s="66">
        <f>SUM(AE43:AE56)</f>
        <v>20044</v>
      </c>
      <c r="AF57" s="66">
        <f>SUM(AF43:AF56)</f>
        <v>20044</v>
      </c>
      <c r="AG57" s="66"/>
      <c r="AH57" s="66"/>
      <c r="AI57" s="66"/>
      <c r="AJ57" s="66"/>
      <c r="AK57" s="66">
        <f>SUM(AK43:AK56)</f>
        <v>925832.36</v>
      </c>
      <c r="AL57" s="66">
        <f>SUM(AL43:AL56)</f>
        <v>827416.32000000007</v>
      </c>
      <c r="AM57" s="66">
        <f>SUM(AM43:AM56)</f>
        <v>752658.24000000011</v>
      </c>
      <c r="AN57" s="66">
        <f>SUM(AN43:AN56)</f>
        <v>2505906.92</v>
      </c>
      <c r="AO57" s="67">
        <f>SUM(AO43:AO56)</f>
        <v>2756497.6119999997</v>
      </c>
    </row>
    <row r="58" spans="1:41" x14ac:dyDescent="0.2">
      <c r="A58" s="75"/>
      <c r="O58" s="73"/>
    </row>
    <row r="60" spans="1:41" x14ac:dyDescent="0.2">
      <c r="A60" s="73" t="s">
        <v>119</v>
      </c>
      <c r="D60" s="77" t="s">
        <v>117</v>
      </c>
      <c r="E60" s="77"/>
    </row>
    <row r="61" spans="1:41" ht="13.5" thickBot="1" x14ac:dyDescent="0.25">
      <c r="A61" s="75"/>
    </row>
    <row r="62" spans="1:41" ht="51" x14ac:dyDescent="0.2">
      <c r="A62" s="70" t="s">
        <v>10</v>
      </c>
      <c r="B62" s="56" t="s">
        <v>0</v>
      </c>
      <c r="C62" s="57" t="s">
        <v>122</v>
      </c>
      <c r="D62" s="57" t="s">
        <v>128</v>
      </c>
      <c r="E62" s="57" t="s">
        <v>124</v>
      </c>
      <c r="F62" s="57" t="s">
        <v>125</v>
      </c>
      <c r="G62" s="57" t="s">
        <v>126</v>
      </c>
      <c r="H62" s="57" t="s">
        <v>127</v>
      </c>
      <c r="I62" s="57" t="s">
        <v>5</v>
      </c>
      <c r="J62" s="57" t="s">
        <v>6</v>
      </c>
      <c r="K62" s="57" t="s">
        <v>7</v>
      </c>
      <c r="L62" s="57" t="s">
        <v>8</v>
      </c>
      <c r="M62" s="58" t="s">
        <v>9</v>
      </c>
      <c r="O62" s="70" t="s">
        <v>10</v>
      </c>
      <c r="P62" s="56" t="s">
        <v>0</v>
      </c>
      <c r="Q62" s="57" t="s">
        <v>122</v>
      </c>
      <c r="R62" s="57" t="s">
        <v>128</v>
      </c>
      <c r="S62" s="57" t="s">
        <v>124</v>
      </c>
      <c r="T62" s="57" t="s">
        <v>125</v>
      </c>
      <c r="U62" s="57" t="s">
        <v>126</v>
      </c>
      <c r="V62" s="57" t="s">
        <v>127</v>
      </c>
      <c r="W62" s="57" t="s">
        <v>5</v>
      </c>
      <c r="X62" s="57" t="s">
        <v>6</v>
      </c>
      <c r="Y62" s="57" t="s">
        <v>7</v>
      </c>
      <c r="Z62" s="57" t="s">
        <v>8</v>
      </c>
      <c r="AA62" s="58" t="s">
        <v>9</v>
      </c>
      <c r="AC62" s="70" t="s">
        <v>10</v>
      </c>
      <c r="AD62" s="56" t="s">
        <v>0</v>
      </c>
      <c r="AE62" s="57" t="s">
        <v>122</v>
      </c>
      <c r="AF62" s="57" t="s">
        <v>128</v>
      </c>
      <c r="AG62" s="57" t="s">
        <v>124</v>
      </c>
      <c r="AH62" s="57" t="s">
        <v>125</v>
      </c>
      <c r="AI62" s="57" t="s">
        <v>126</v>
      </c>
      <c r="AJ62" s="57" t="s">
        <v>127</v>
      </c>
      <c r="AK62" s="57" t="s">
        <v>5</v>
      </c>
      <c r="AL62" s="57" t="s">
        <v>6</v>
      </c>
      <c r="AM62" s="57" t="s">
        <v>7</v>
      </c>
      <c r="AN62" s="57" t="s">
        <v>8</v>
      </c>
      <c r="AO62" s="58" t="s">
        <v>9</v>
      </c>
    </row>
    <row r="63" spans="1:41" ht="12.75" customHeight="1" x14ac:dyDescent="0.2">
      <c r="A63" s="95" t="s">
        <v>93</v>
      </c>
      <c r="B63" s="64" t="s">
        <v>131</v>
      </c>
      <c r="C63" s="60">
        <v>21</v>
      </c>
      <c r="D63" s="60">
        <v>21</v>
      </c>
      <c r="E63" s="60">
        <v>0</v>
      </c>
      <c r="F63" s="60">
        <v>48.52</v>
      </c>
      <c r="G63" s="60">
        <v>42.38</v>
      </c>
      <c r="H63" s="61">
        <v>0</v>
      </c>
      <c r="I63" s="62">
        <f>D63*F63</f>
        <v>1018.9200000000001</v>
      </c>
      <c r="J63" s="62">
        <f>D63*G63</f>
        <v>889.98</v>
      </c>
      <c r="K63" s="62">
        <f>E63*H63</f>
        <v>0</v>
      </c>
      <c r="L63" s="62">
        <f t="shared" ref="L63:L75" si="52">I63+J63+K63</f>
        <v>1908.9</v>
      </c>
      <c r="M63" s="63">
        <f t="shared" ref="M63:M66" si="53">L63*1.15</f>
        <v>2195.2350000000001</v>
      </c>
      <c r="O63" s="95" t="s">
        <v>62</v>
      </c>
      <c r="P63" s="64" t="s">
        <v>131</v>
      </c>
      <c r="Q63" s="60">
        <v>276</v>
      </c>
      <c r="R63" s="60">
        <v>276</v>
      </c>
      <c r="T63" s="60">
        <v>48.52</v>
      </c>
      <c r="U63" s="60">
        <v>42.38</v>
      </c>
      <c r="V63" s="61">
        <v>0</v>
      </c>
      <c r="W63" s="62">
        <f>Q63*T63</f>
        <v>13391.52</v>
      </c>
      <c r="X63" s="62">
        <f>R63*U63</f>
        <v>11696.880000000001</v>
      </c>
      <c r="Y63" s="62">
        <f>T63*V63</f>
        <v>0</v>
      </c>
      <c r="Z63" s="62">
        <f t="shared" ref="Z63:Z75" si="54">W63+X63+Y63</f>
        <v>25088.400000000001</v>
      </c>
      <c r="AA63" s="63">
        <f t="shared" ref="AA63:AA66" si="55">Z63*1.15</f>
        <v>28851.66</v>
      </c>
      <c r="AC63" s="95">
        <v>15806905</v>
      </c>
      <c r="AD63" s="64" t="s">
        <v>132</v>
      </c>
      <c r="AE63" s="60">
        <v>337</v>
      </c>
      <c r="AF63" s="60">
        <v>337</v>
      </c>
      <c r="AG63" s="60">
        <v>353</v>
      </c>
      <c r="AH63" s="60">
        <v>48.52</v>
      </c>
      <c r="AI63" s="60">
        <v>42.38</v>
      </c>
      <c r="AJ63" s="61">
        <v>42.38</v>
      </c>
      <c r="AK63" s="62">
        <f>AF63*AH63</f>
        <v>16351.240000000002</v>
      </c>
      <c r="AL63" s="62">
        <f>AF63*AI63</f>
        <v>14282.060000000001</v>
      </c>
      <c r="AM63" s="62">
        <f>AG63*AJ63</f>
        <v>14960.140000000001</v>
      </c>
      <c r="AN63" s="62">
        <f t="shared" ref="AN63:AN75" si="56">AK63+AL63+AM63</f>
        <v>45593.440000000002</v>
      </c>
      <c r="AO63" s="63">
        <f t="shared" ref="AO63:AO66" si="57">AN63*1.15</f>
        <v>52432.455999999998</v>
      </c>
    </row>
    <row r="64" spans="1:41" x14ac:dyDescent="0.2">
      <c r="A64" s="95"/>
      <c r="B64" s="64" t="s">
        <v>133</v>
      </c>
      <c r="C64" s="62">
        <v>180</v>
      </c>
      <c r="D64" s="62">
        <v>180</v>
      </c>
      <c r="E64" s="62">
        <v>0</v>
      </c>
      <c r="F64" s="60">
        <v>48.52</v>
      </c>
      <c r="G64" s="60">
        <v>42.38</v>
      </c>
      <c r="H64" s="61">
        <v>0</v>
      </c>
      <c r="I64" s="62">
        <f t="shared" ref="I64:I74" si="58">D64*F64</f>
        <v>8733.6</v>
      </c>
      <c r="J64" s="62">
        <f t="shared" ref="J64:J74" si="59">D64*G64</f>
        <v>7628.4000000000005</v>
      </c>
      <c r="K64" s="62">
        <f t="shared" ref="K64:K74" si="60">E64*H64</f>
        <v>0</v>
      </c>
      <c r="L64" s="62">
        <f t="shared" si="52"/>
        <v>16362</v>
      </c>
      <c r="M64" s="63">
        <f t="shared" si="53"/>
        <v>18816.3</v>
      </c>
      <c r="O64" s="95"/>
      <c r="P64" s="64" t="s">
        <v>133</v>
      </c>
      <c r="Q64" s="62">
        <v>1390</v>
      </c>
      <c r="R64" s="62">
        <v>1390</v>
      </c>
      <c r="S64" s="62"/>
      <c r="T64" s="60">
        <v>48.52</v>
      </c>
      <c r="U64" s="60">
        <v>42.38</v>
      </c>
      <c r="V64" s="61">
        <v>0</v>
      </c>
      <c r="W64" s="62">
        <f t="shared" ref="W64:W75" si="61">R64*T64</f>
        <v>67442.8</v>
      </c>
      <c r="X64" s="62">
        <f t="shared" ref="X64:X75" si="62">R64*U64</f>
        <v>58908.200000000004</v>
      </c>
      <c r="Y64" s="62">
        <f t="shared" ref="Y64:Y75" si="63">S64*V64</f>
        <v>0</v>
      </c>
      <c r="Z64" s="62">
        <f t="shared" si="54"/>
        <v>126351</v>
      </c>
      <c r="AA64" s="63">
        <f t="shared" si="55"/>
        <v>145303.65</v>
      </c>
      <c r="AC64" s="95"/>
      <c r="AD64" s="64" t="s">
        <v>133</v>
      </c>
      <c r="AE64" s="62">
        <v>1621</v>
      </c>
      <c r="AF64" s="62">
        <v>1621</v>
      </c>
      <c r="AG64" s="62">
        <v>1267</v>
      </c>
      <c r="AH64" s="60">
        <v>48.52</v>
      </c>
      <c r="AI64" s="60">
        <v>42.38</v>
      </c>
      <c r="AJ64" s="61">
        <v>42.38</v>
      </c>
      <c r="AK64" s="62">
        <f t="shared" ref="AK64:AK75" si="64">AF64*AH64</f>
        <v>78650.92</v>
      </c>
      <c r="AL64" s="62">
        <f t="shared" ref="AL64:AL75" si="65">AF64*AI64</f>
        <v>68697.98000000001</v>
      </c>
      <c r="AM64" s="62">
        <f t="shared" ref="AM64:AM75" si="66">AG64*AJ64</f>
        <v>53695.460000000006</v>
      </c>
      <c r="AN64" s="62">
        <f t="shared" si="56"/>
        <v>201044.36000000004</v>
      </c>
      <c r="AO64" s="63">
        <f t="shared" si="57"/>
        <v>231201.01400000002</v>
      </c>
    </row>
    <row r="65" spans="1:41" x14ac:dyDescent="0.2">
      <c r="A65" s="95"/>
      <c r="B65" s="64" t="s">
        <v>134</v>
      </c>
      <c r="C65" s="62">
        <v>174</v>
      </c>
      <c r="D65" s="62">
        <v>174</v>
      </c>
      <c r="E65" s="62">
        <v>0</v>
      </c>
      <c r="F65" s="60">
        <v>48.52</v>
      </c>
      <c r="G65" s="60">
        <v>42.38</v>
      </c>
      <c r="H65" s="61">
        <v>0</v>
      </c>
      <c r="I65" s="62">
        <f t="shared" si="58"/>
        <v>8442.4800000000014</v>
      </c>
      <c r="J65" s="62">
        <f t="shared" si="59"/>
        <v>7374.1200000000008</v>
      </c>
      <c r="K65" s="62">
        <f t="shared" si="60"/>
        <v>0</v>
      </c>
      <c r="L65" s="62">
        <f t="shared" si="52"/>
        <v>15816.600000000002</v>
      </c>
      <c r="M65" s="63">
        <f t="shared" si="53"/>
        <v>18189.09</v>
      </c>
      <c r="O65" s="95"/>
      <c r="P65" s="64" t="s">
        <v>134</v>
      </c>
      <c r="Q65" s="62">
        <v>1413</v>
      </c>
      <c r="R65" s="62">
        <v>1413</v>
      </c>
      <c r="S65" s="62"/>
      <c r="T65" s="60">
        <v>48.52</v>
      </c>
      <c r="U65" s="60">
        <v>42.38</v>
      </c>
      <c r="V65" s="61">
        <v>0</v>
      </c>
      <c r="W65" s="62">
        <f t="shared" si="61"/>
        <v>68558.760000000009</v>
      </c>
      <c r="X65" s="62">
        <f t="shared" si="62"/>
        <v>59882.94</v>
      </c>
      <c r="Y65" s="62">
        <f t="shared" si="63"/>
        <v>0</v>
      </c>
      <c r="Z65" s="62">
        <f t="shared" si="54"/>
        <v>128441.70000000001</v>
      </c>
      <c r="AA65" s="63">
        <f t="shared" si="55"/>
        <v>147707.95500000002</v>
      </c>
      <c r="AC65" s="95"/>
      <c r="AD65" s="64" t="s">
        <v>134</v>
      </c>
      <c r="AE65" s="62">
        <v>1530</v>
      </c>
      <c r="AF65" s="62">
        <v>1530</v>
      </c>
      <c r="AG65" s="62">
        <v>1479</v>
      </c>
      <c r="AH65" s="60">
        <v>48.52</v>
      </c>
      <c r="AI65" s="60">
        <v>42.38</v>
      </c>
      <c r="AJ65" s="61">
        <v>42.38</v>
      </c>
      <c r="AK65" s="62">
        <f t="shared" si="64"/>
        <v>74235.600000000006</v>
      </c>
      <c r="AL65" s="62">
        <f t="shared" si="65"/>
        <v>64841.4</v>
      </c>
      <c r="AM65" s="62">
        <f t="shared" si="66"/>
        <v>62680.020000000004</v>
      </c>
      <c r="AN65" s="62">
        <f t="shared" si="56"/>
        <v>201757.02000000002</v>
      </c>
      <c r="AO65" s="63">
        <f t="shared" si="57"/>
        <v>232020.573</v>
      </c>
    </row>
    <row r="66" spans="1:41" x14ac:dyDescent="0.2">
      <c r="A66" s="95"/>
      <c r="B66" s="64" t="s">
        <v>135</v>
      </c>
      <c r="C66" s="62">
        <v>213</v>
      </c>
      <c r="D66" s="62">
        <v>213</v>
      </c>
      <c r="E66" s="62">
        <v>0</v>
      </c>
      <c r="F66" s="60">
        <v>48.52</v>
      </c>
      <c r="G66" s="60">
        <v>42.38</v>
      </c>
      <c r="H66" s="61">
        <v>0</v>
      </c>
      <c r="I66" s="62">
        <f t="shared" si="58"/>
        <v>10334.76</v>
      </c>
      <c r="J66" s="62">
        <f t="shared" si="59"/>
        <v>9026.94</v>
      </c>
      <c r="K66" s="62">
        <f t="shared" si="60"/>
        <v>0</v>
      </c>
      <c r="L66" s="62">
        <f t="shared" si="52"/>
        <v>19361.7</v>
      </c>
      <c r="M66" s="63">
        <f t="shared" si="53"/>
        <v>22265.954999999998</v>
      </c>
      <c r="O66" s="95"/>
      <c r="P66" s="64" t="s">
        <v>135</v>
      </c>
      <c r="Q66" s="62">
        <v>1583</v>
      </c>
      <c r="R66" s="62">
        <v>1583</v>
      </c>
      <c r="S66" s="62"/>
      <c r="T66" s="60">
        <v>48.52</v>
      </c>
      <c r="U66" s="60">
        <v>42.38</v>
      </c>
      <c r="V66" s="61">
        <v>0</v>
      </c>
      <c r="W66" s="62">
        <f t="shared" si="61"/>
        <v>76807.16</v>
      </c>
      <c r="X66" s="62">
        <f t="shared" si="62"/>
        <v>67087.540000000008</v>
      </c>
      <c r="Y66" s="62">
        <f t="shared" si="63"/>
        <v>0</v>
      </c>
      <c r="Z66" s="62">
        <f t="shared" si="54"/>
        <v>143894.70000000001</v>
      </c>
      <c r="AA66" s="63">
        <f t="shared" si="55"/>
        <v>165478.905</v>
      </c>
      <c r="AC66" s="95"/>
      <c r="AD66" s="64" t="s">
        <v>135</v>
      </c>
      <c r="AE66" s="62">
        <v>1720</v>
      </c>
      <c r="AF66" s="62">
        <v>1720</v>
      </c>
      <c r="AG66" s="62">
        <v>1638</v>
      </c>
      <c r="AH66" s="60">
        <v>48.52</v>
      </c>
      <c r="AI66" s="60">
        <v>42.38</v>
      </c>
      <c r="AJ66" s="61">
        <v>42.38</v>
      </c>
      <c r="AK66" s="62">
        <f t="shared" si="64"/>
        <v>83454.400000000009</v>
      </c>
      <c r="AL66" s="62">
        <f t="shared" si="65"/>
        <v>72893.600000000006</v>
      </c>
      <c r="AM66" s="62">
        <f t="shared" si="66"/>
        <v>69418.44</v>
      </c>
      <c r="AN66" s="62">
        <f t="shared" si="56"/>
        <v>225766.44</v>
      </c>
      <c r="AO66" s="63">
        <f t="shared" si="57"/>
        <v>259631.40599999999</v>
      </c>
    </row>
    <row r="67" spans="1:41" x14ac:dyDescent="0.2">
      <c r="A67" s="95"/>
      <c r="B67" s="64" t="s">
        <v>136</v>
      </c>
      <c r="C67" s="62">
        <v>215</v>
      </c>
      <c r="D67" s="62">
        <v>215</v>
      </c>
      <c r="E67" s="62">
        <v>0</v>
      </c>
      <c r="F67" s="60">
        <v>48.52</v>
      </c>
      <c r="G67" s="60">
        <v>42.38</v>
      </c>
      <c r="H67" s="61">
        <v>0</v>
      </c>
      <c r="I67" s="62">
        <f t="shared" si="58"/>
        <v>10431.800000000001</v>
      </c>
      <c r="J67" s="62">
        <f t="shared" si="59"/>
        <v>9111.7000000000007</v>
      </c>
      <c r="K67" s="62">
        <f t="shared" si="60"/>
        <v>0</v>
      </c>
      <c r="L67" s="62">
        <f t="shared" si="52"/>
        <v>19543.5</v>
      </c>
      <c r="M67" s="63">
        <f>L67*1.1</f>
        <v>21497.850000000002</v>
      </c>
      <c r="O67" s="95"/>
      <c r="P67" s="64" t="s">
        <v>136</v>
      </c>
      <c r="Q67" s="62">
        <v>1544</v>
      </c>
      <c r="R67" s="62">
        <v>1544</v>
      </c>
      <c r="S67" s="62"/>
      <c r="T67" s="60">
        <v>48.52</v>
      </c>
      <c r="U67" s="60">
        <v>42.38</v>
      </c>
      <c r="V67" s="61">
        <v>0</v>
      </c>
      <c r="W67" s="62">
        <f t="shared" si="61"/>
        <v>74914.880000000005</v>
      </c>
      <c r="X67" s="62">
        <f t="shared" si="62"/>
        <v>65434.720000000001</v>
      </c>
      <c r="Y67" s="62">
        <f t="shared" si="63"/>
        <v>0</v>
      </c>
      <c r="Z67" s="62">
        <f t="shared" si="54"/>
        <v>140349.6</v>
      </c>
      <c r="AA67" s="63">
        <f>Z67*1.1</f>
        <v>154384.56000000003</v>
      </c>
      <c r="AC67" s="95"/>
      <c r="AD67" s="64" t="s">
        <v>136</v>
      </c>
      <c r="AE67" s="62">
        <v>1757</v>
      </c>
      <c r="AF67" s="62">
        <v>1757</v>
      </c>
      <c r="AG67" s="62">
        <v>1690</v>
      </c>
      <c r="AH67" s="60">
        <v>48.52</v>
      </c>
      <c r="AI67" s="60">
        <v>42.38</v>
      </c>
      <c r="AJ67" s="61">
        <v>42.38</v>
      </c>
      <c r="AK67" s="62">
        <f t="shared" si="64"/>
        <v>85249.64</v>
      </c>
      <c r="AL67" s="62">
        <f t="shared" si="65"/>
        <v>74461.66</v>
      </c>
      <c r="AM67" s="62">
        <f t="shared" si="66"/>
        <v>71622.2</v>
      </c>
      <c r="AN67" s="62">
        <f t="shared" si="56"/>
        <v>231333.5</v>
      </c>
      <c r="AO67" s="63">
        <f>AN67*1.1</f>
        <v>254466.85000000003</v>
      </c>
    </row>
    <row r="68" spans="1:41" x14ac:dyDescent="0.2">
      <c r="A68" s="95"/>
      <c r="B68" s="64" t="s">
        <v>137</v>
      </c>
      <c r="C68" s="62">
        <v>233</v>
      </c>
      <c r="D68" s="62">
        <v>233</v>
      </c>
      <c r="E68" s="62">
        <v>0</v>
      </c>
      <c r="F68" s="60">
        <v>48.52</v>
      </c>
      <c r="G68" s="60">
        <v>42.38</v>
      </c>
      <c r="H68" s="61">
        <v>0</v>
      </c>
      <c r="I68" s="62">
        <f t="shared" ref="I68" si="67">D68*F68</f>
        <v>11305.16</v>
      </c>
      <c r="J68" s="62">
        <f t="shared" ref="J68" si="68">D68*G68</f>
        <v>9874.5400000000009</v>
      </c>
      <c r="K68" s="62">
        <f t="shared" ref="K68" si="69">E68*H68</f>
        <v>0</v>
      </c>
      <c r="L68" s="62">
        <f t="shared" ref="L68" si="70">I68+J68+K68</f>
        <v>21179.7</v>
      </c>
      <c r="M68" s="63">
        <f t="shared" ref="M68" si="71">L68*1.1</f>
        <v>23297.670000000002</v>
      </c>
      <c r="O68" s="95"/>
      <c r="P68" s="64" t="s">
        <v>137</v>
      </c>
      <c r="Q68" s="62">
        <v>1477</v>
      </c>
      <c r="R68" s="62">
        <v>1477</v>
      </c>
      <c r="S68" s="62"/>
      <c r="T68" s="60">
        <v>48.52</v>
      </c>
      <c r="U68" s="60">
        <v>42.38</v>
      </c>
      <c r="V68" s="61">
        <v>0</v>
      </c>
      <c r="W68" s="62">
        <f t="shared" ref="W68" si="72">R68*T68</f>
        <v>71664.040000000008</v>
      </c>
      <c r="X68" s="62">
        <f t="shared" ref="X68" si="73">R68*U68</f>
        <v>62595.26</v>
      </c>
      <c r="Y68" s="62">
        <f t="shared" ref="Y68" si="74">S68*V68</f>
        <v>0</v>
      </c>
      <c r="Z68" s="62">
        <f t="shared" ref="Z68" si="75">W68+X68+Y68</f>
        <v>134259.30000000002</v>
      </c>
      <c r="AA68" s="63">
        <f t="shared" ref="AA68" si="76">Z68*1.1</f>
        <v>147685.23000000004</v>
      </c>
      <c r="AC68" s="95"/>
      <c r="AD68" s="64" t="s">
        <v>137</v>
      </c>
      <c r="AE68" s="62">
        <v>1681</v>
      </c>
      <c r="AF68" s="62">
        <v>1681</v>
      </c>
      <c r="AG68" s="62">
        <v>1532</v>
      </c>
      <c r="AH68" s="60">
        <v>48.52</v>
      </c>
      <c r="AI68" s="60">
        <v>42.38</v>
      </c>
      <c r="AJ68" s="61">
        <v>42.38</v>
      </c>
      <c r="AK68" s="62">
        <f t="shared" ref="AK68" si="77">AF68*AH68</f>
        <v>81562.12000000001</v>
      </c>
      <c r="AL68" s="62">
        <f t="shared" ref="AL68" si="78">AF68*AI68</f>
        <v>71240.78</v>
      </c>
      <c r="AM68" s="62">
        <f t="shared" ref="AM68" si="79">AG68*AJ68</f>
        <v>64926.16</v>
      </c>
      <c r="AN68" s="62">
        <f t="shared" ref="AN68" si="80">AK68+AL68+AM68</f>
        <v>217729.06000000003</v>
      </c>
      <c r="AO68" s="63">
        <f t="shared" ref="AO68" si="81">AN68*1.1</f>
        <v>239501.96600000004</v>
      </c>
    </row>
    <row r="69" spans="1:41" x14ac:dyDescent="0.2">
      <c r="A69" s="95"/>
      <c r="B69" s="64" t="s">
        <v>121</v>
      </c>
      <c r="C69" s="62">
        <v>233</v>
      </c>
      <c r="D69" s="62">
        <v>233</v>
      </c>
      <c r="E69" s="62">
        <v>0</v>
      </c>
      <c r="F69" s="60">
        <v>48.52</v>
      </c>
      <c r="G69" s="60">
        <v>42.38</v>
      </c>
      <c r="H69" s="61">
        <v>0</v>
      </c>
      <c r="I69" s="62">
        <f t="shared" si="58"/>
        <v>11305.16</v>
      </c>
      <c r="J69" s="62">
        <f t="shared" si="59"/>
        <v>9874.5400000000009</v>
      </c>
      <c r="K69" s="62">
        <f t="shared" si="60"/>
        <v>0</v>
      </c>
      <c r="L69" s="62">
        <f t="shared" si="52"/>
        <v>21179.7</v>
      </c>
      <c r="M69" s="63">
        <f t="shared" ref="M69:M75" si="82">L69*1.1</f>
        <v>23297.670000000002</v>
      </c>
      <c r="O69" s="95"/>
      <c r="P69" s="64" t="s">
        <v>121</v>
      </c>
      <c r="Q69" s="62">
        <v>1538</v>
      </c>
      <c r="R69" s="62">
        <v>1538</v>
      </c>
      <c r="S69" s="62"/>
      <c r="T69" s="60">
        <v>48.52</v>
      </c>
      <c r="U69" s="60">
        <v>42.38</v>
      </c>
      <c r="V69" s="61">
        <v>0</v>
      </c>
      <c r="W69" s="62">
        <f t="shared" si="61"/>
        <v>74623.760000000009</v>
      </c>
      <c r="X69" s="62">
        <f t="shared" si="62"/>
        <v>65180.44</v>
      </c>
      <c r="Y69" s="62">
        <f t="shared" si="63"/>
        <v>0</v>
      </c>
      <c r="Z69" s="62">
        <f t="shared" si="54"/>
        <v>139804.20000000001</v>
      </c>
      <c r="AA69" s="63">
        <f t="shared" ref="AA69:AA75" si="83">Z69*1.1</f>
        <v>153784.62000000002</v>
      </c>
      <c r="AC69" s="95"/>
      <c r="AD69" s="64" t="s">
        <v>121</v>
      </c>
      <c r="AE69" s="62">
        <v>1741</v>
      </c>
      <c r="AF69" s="62">
        <v>1741</v>
      </c>
      <c r="AG69" s="62">
        <v>1584</v>
      </c>
      <c r="AH69" s="60">
        <v>48.52</v>
      </c>
      <c r="AI69" s="60">
        <v>42.38</v>
      </c>
      <c r="AJ69" s="61">
        <v>42.38</v>
      </c>
      <c r="AK69" s="62">
        <f t="shared" si="64"/>
        <v>84473.32</v>
      </c>
      <c r="AL69" s="62">
        <f t="shared" si="65"/>
        <v>73783.58</v>
      </c>
      <c r="AM69" s="62">
        <f t="shared" si="66"/>
        <v>67129.919999999998</v>
      </c>
      <c r="AN69" s="62">
        <f t="shared" si="56"/>
        <v>225386.82</v>
      </c>
      <c r="AO69" s="63">
        <f t="shared" ref="AO69:AO75" si="84">AN69*1.1</f>
        <v>247925.50200000004</v>
      </c>
    </row>
    <row r="70" spans="1:41" x14ac:dyDescent="0.2">
      <c r="A70" s="95"/>
      <c r="B70" s="64" t="s">
        <v>129</v>
      </c>
      <c r="C70" s="62">
        <v>201</v>
      </c>
      <c r="D70" s="62">
        <v>201</v>
      </c>
      <c r="E70" s="62">
        <v>0</v>
      </c>
      <c r="F70" s="60">
        <v>48.52</v>
      </c>
      <c r="G70" s="60">
        <v>42.38</v>
      </c>
      <c r="H70" s="61">
        <v>0</v>
      </c>
      <c r="I70" s="62">
        <f t="shared" si="58"/>
        <v>9752.52</v>
      </c>
      <c r="J70" s="62">
        <f t="shared" si="59"/>
        <v>8518.380000000001</v>
      </c>
      <c r="K70" s="62">
        <f t="shared" si="60"/>
        <v>0</v>
      </c>
      <c r="L70" s="62">
        <f t="shared" si="52"/>
        <v>18270.900000000001</v>
      </c>
      <c r="M70" s="63">
        <f t="shared" si="82"/>
        <v>20097.990000000002</v>
      </c>
      <c r="O70" s="95"/>
      <c r="P70" s="64" t="s">
        <v>129</v>
      </c>
      <c r="Q70" s="62">
        <v>1318</v>
      </c>
      <c r="R70" s="62">
        <v>1318</v>
      </c>
      <c r="S70" s="62"/>
      <c r="T70" s="60">
        <v>48.52</v>
      </c>
      <c r="U70" s="60">
        <v>42.38</v>
      </c>
      <c r="V70" s="61">
        <v>0</v>
      </c>
      <c r="W70" s="62">
        <f t="shared" si="61"/>
        <v>63949.36</v>
      </c>
      <c r="X70" s="62">
        <f t="shared" si="62"/>
        <v>55856.840000000004</v>
      </c>
      <c r="Y70" s="62">
        <f t="shared" si="63"/>
        <v>0</v>
      </c>
      <c r="Z70" s="62">
        <f t="shared" si="54"/>
        <v>119806.20000000001</v>
      </c>
      <c r="AA70" s="63">
        <f t="shared" si="83"/>
        <v>131786.82000000004</v>
      </c>
      <c r="AC70" s="95"/>
      <c r="AD70" s="64" t="s">
        <v>129</v>
      </c>
      <c r="AE70" s="62">
        <v>1767</v>
      </c>
      <c r="AF70" s="62">
        <v>1767</v>
      </c>
      <c r="AG70" s="62">
        <v>1690</v>
      </c>
      <c r="AH70" s="60">
        <v>48.52</v>
      </c>
      <c r="AI70" s="60">
        <v>42.38</v>
      </c>
      <c r="AJ70" s="61">
        <v>42.38</v>
      </c>
      <c r="AK70" s="62">
        <f t="shared" si="64"/>
        <v>85734.840000000011</v>
      </c>
      <c r="AL70" s="62">
        <f t="shared" si="65"/>
        <v>74885.460000000006</v>
      </c>
      <c r="AM70" s="62">
        <f t="shared" si="66"/>
        <v>71622.2</v>
      </c>
      <c r="AN70" s="62">
        <f t="shared" si="56"/>
        <v>232242.5</v>
      </c>
      <c r="AO70" s="63">
        <f t="shared" si="84"/>
        <v>255466.75000000003</v>
      </c>
    </row>
    <row r="71" spans="1:41" x14ac:dyDescent="0.2">
      <c r="A71" s="95"/>
      <c r="B71" s="64" t="s">
        <v>130</v>
      </c>
      <c r="C71" s="62">
        <v>213</v>
      </c>
      <c r="D71" s="62">
        <v>213</v>
      </c>
      <c r="E71" s="62">
        <v>0</v>
      </c>
      <c r="F71" s="60">
        <v>48.52</v>
      </c>
      <c r="G71" s="60">
        <v>42.38</v>
      </c>
      <c r="H71" s="61">
        <v>0</v>
      </c>
      <c r="I71" s="62">
        <f t="shared" si="58"/>
        <v>10334.76</v>
      </c>
      <c r="J71" s="62">
        <f t="shared" si="59"/>
        <v>9026.94</v>
      </c>
      <c r="K71" s="62">
        <f t="shared" si="60"/>
        <v>0</v>
      </c>
      <c r="L71" s="62">
        <f t="shared" si="52"/>
        <v>19361.7</v>
      </c>
      <c r="M71" s="63">
        <f t="shared" si="82"/>
        <v>21297.870000000003</v>
      </c>
      <c r="O71" s="95"/>
      <c r="P71" s="64" t="s">
        <v>130</v>
      </c>
      <c r="Q71" s="62">
        <v>1343</v>
      </c>
      <c r="R71" s="62">
        <v>1343</v>
      </c>
      <c r="S71" s="62"/>
      <c r="T71" s="60">
        <v>48.52</v>
      </c>
      <c r="U71" s="60">
        <v>42.38</v>
      </c>
      <c r="V71" s="61">
        <v>0</v>
      </c>
      <c r="W71" s="62">
        <f t="shared" si="61"/>
        <v>65162.36</v>
      </c>
      <c r="X71" s="62">
        <f t="shared" si="62"/>
        <v>56916.340000000004</v>
      </c>
      <c r="Y71" s="62">
        <f t="shared" si="63"/>
        <v>0</v>
      </c>
      <c r="Z71" s="62">
        <f t="shared" si="54"/>
        <v>122078.70000000001</v>
      </c>
      <c r="AA71" s="63">
        <f t="shared" si="83"/>
        <v>134286.57000000004</v>
      </c>
      <c r="AC71" s="95"/>
      <c r="AD71" s="64" t="s">
        <v>130</v>
      </c>
      <c r="AE71" s="62">
        <v>1722</v>
      </c>
      <c r="AF71" s="62">
        <v>1722</v>
      </c>
      <c r="AG71" s="62">
        <v>1585</v>
      </c>
      <c r="AH71" s="60">
        <v>48.52</v>
      </c>
      <c r="AI71" s="60">
        <v>42.38</v>
      </c>
      <c r="AJ71" s="61">
        <v>42.38</v>
      </c>
      <c r="AK71" s="62">
        <f t="shared" si="64"/>
        <v>83551.44</v>
      </c>
      <c r="AL71" s="62">
        <f t="shared" si="65"/>
        <v>72978.36</v>
      </c>
      <c r="AM71" s="62">
        <f t="shared" si="66"/>
        <v>67172.3</v>
      </c>
      <c r="AN71" s="62">
        <f t="shared" si="56"/>
        <v>223702.09999999998</v>
      </c>
      <c r="AO71" s="63">
        <f t="shared" si="84"/>
        <v>246072.31</v>
      </c>
    </row>
    <row r="72" spans="1:41" x14ac:dyDescent="0.2">
      <c r="A72" s="95"/>
      <c r="B72" s="64" t="s">
        <v>138</v>
      </c>
      <c r="C72" s="62">
        <v>198</v>
      </c>
      <c r="D72" s="62">
        <v>198</v>
      </c>
      <c r="E72" s="62">
        <v>0</v>
      </c>
      <c r="F72" s="60">
        <v>48.52</v>
      </c>
      <c r="G72" s="60">
        <v>42.38</v>
      </c>
      <c r="H72" s="61">
        <v>0</v>
      </c>
      <c r="I72" s="62">
        <f t="shared" si="58"/>
        <v>9606.9600000000009</v>
      </c>
      <c r="J72" s="62">
        <f t="shared" si="59"/>
        <v>8391.24</v>
      </c>
      <c r="K72" s="62">
        <f t="shared" si="60"/>
        <v>0</v>
      </c>
      <c r="L72" s="62">
        <f t="shared" si="52"/>
        <v>17998.2</v>
      </c>
      <c r="M72" s="63">
        <f t="shared" si="82"/>
        <v>19798.020000000004</v>
      </c>
      <c r="O72" s="95"/>
      <c r="P72" s="64" t="s">
        <v>138</v>
      </c>
      <c r="Q72" s="62">
        <v>1315</v>
      </c>
      <c r="R72" s="62">
        <v>1315</v>
      </c>
      <c r="S72" s="62"/>
      <c r="T72" s="60">
        <v>48.52</v>
      </c>
      <c r="U72" s="60">
        <v>42.38</v>
      </c>
      <c r="V72" s="61">
        <v>0</v>
      </c>
      <c r="W72" s="62">
        <f t="shared" si="61"/>
        <v>63803.8</v>
      </c>
      <c r="X72" s="62">
        <f t="shared" si="62"/>
        <v>55729.700000000004</v>
      </c>
      <c r="Y72" s="62">
        <f t="shared" si="63"/>
        <v>0</v>
      </c>
      <c r="Z72" s="62">
        <f t="shared" si="54"/>
        <v>119533.5</v>
      </c>
      <c r="AA72" s="63">
        <f t="shared" si="83"/>
        <v>131486.85</v>
      </c>
      <c r="AC72" s="95"/>
      <c r="AD72" s="64" t="s">
        <v>138</v>
      </c>
      <c r="AE72" s="62">
        <v>1651</v>
      </c>
      <c r="AF72" s="62">
        <v>1651</v>
      </c>
      <c r="AG72" s="62">
        <v>1585</v>
      </c>
      <c r="AH72" s="60">
        <v>48.52</v>
      </c>
      <c r="AI72" s="60">
        <v>42.38</v>
      </c>
      <c r="AJ72" s="61">
        <v>42.38</v>
      </c>
      <c r="AK72" s="62">
        <f t="shared" si="64"/>
        <v>80106.52</v>
      </c>
      <c r="AL72" s="62">
        <f t="shared" si="65"/>
        <v>69969.38</v>
      </c>
      <c r="AM72" s="62">
        <f t="shared" si="66"/>
        <v>67172.3</v>
      </c>
      <c r="AN72" s="62">
        <f t="shared" si="56"/>
        <v>217248.2</v>
      </c>
      <c r="AO72" s="63">
        <f t="shared" si="84"/>
        <v>238973.02000000002</v>
      </c>
    </row>
    <row r="73" spans="1:41" x14ac:dyDescent="0.2">
      <c r="A73" s="95"/>
      <c r="B73" s="64" t="s">
        <v>139</v>
      </c>
      <c r="C73" s="62">
        <v>211</v>
      </c>
      <c r="D73" s="62">
        <v>211</v>
      </c>
      <c r="E73" s="62">
        <v>0</v>
      </c>
      <c r="F73" s="60">
        <v>48.52</v>
      </c>
      <c r="G73" s="60">
        <v>42.38</v>
      </c>
      <c r="H73" s="61">
        <v>0</v>
      </c>
      <c r="I73" s="62">
        <f t="shared" si="58"/>
        <v>10237.720000000001</v>
      </c>
      <c r="J73" s="62">
        <f t="shared" si="59"/>
        <v>8942.18</v>
      </c>
      <c r="K73" s="62">
        <f t="shared" si="60"/>
        <v>0</v>
      </c>
      <c r="L73" s="62">
        <f t="shared" si="52"/>
        <v>19179.900000000001</v>
      </c>
      <c r="M73" s="63">
        <f t="shared" si="82"/>
        <v>21097.890000000003</v>
      </c>
      <c r="O73" s="95"/>
      <c r="P73" s="64" t="s">
        <v>139</v>
      </c>
      <c r="Q73" s="62">
        <v>1320</v>
      </c>
      <c r="R73" s="62">
        <v>1320</v>
      </c>
      <c r="S73" s="62"/>
      <c r="T73" s="60">
        <v>48.52</v>
      </c>
      <c r="U73" s="60">
        <v>42.38</v>
      </c>
      <c r="V73" s="61">
        <v>0</v>
      </c>
      <c r="W73" s="62">
        <f t="shared" si="61"/>
        <v>64046.400000000001</v>
      </c>
      <c r="X73" s="62">
        <f t="shared" si="62"/>
        <v>55941.600000000006</v>
      </c>
      <c r="Y73" s="62">
        <f t="shared" si="63"/>
        <v>0</v>
      </c>
      <c r="Z73" s="62">
        <f t="shared" si="54"/>
        <v>119988</v>
      </c>
      <c r="AA73" s="63">
        <f t="shared" si="83"/>
        <v>131986.80000000002</v>
      </c>
      <c r="AC73" s="95"/>
      <c r="AD73" s="64" t="s">
        <v>140</v>
      </c>
      <c r="AE73" s="62">
        <v>1746</v>
      </c>
      <c r="AF73" s="62">
        <v>1746</v>
      </c>
      <c r="AG73" s="62">
        <v>1637</v>
      </c>
      <c r="AH73" s="60">
        <v>48.52</v>
      </c>
      <c r="AI73" s="60">
        <v>42.38</v>
      </c>
      <c r="AJ73" s="61">
        <v>42.38</v>
      </c>
      <c r="AK73" s="62">
        <f t="shared" si="64"/>
        <v>84715.92</v>
      </c>
      <c r="AL73" s="62">
        <f t="shared" si="65"/>
        <v>73995.48000000001</v>
      </c>
      <c r="AM73" s="62">
        <f t="shared" si="66"/>
        <v>69376.06</v>
      </c>
      <c r="AN73" s="62">
        <f t="shared" si="56"/>
        <v>228087.46000000002</v>
      </c>
      <c r="AO73" s="63">
        <f t="shared" si="84"/>
        <v>250896.20600000003</v>
      </c>
    </row>
    <row r="74" spans="1:41" x14ac:dyDescent="0.2">
      <c r="A74" s="95"/>
      <c r="B74" s="59" t="s">
        <v>141</v>
      </c>
      <c r="C74" s="62">
        <v>231</v>
      </c>
      <c r="D74" s="62">
        <v>231</v>
      </c>
      <c r="E74" s="62">
        <v>0</v>
      </c>
      <c r="F74" s="60">
        <v>48.52</v>
      </c>
      <c r="G74" s="60">
        <v>42.38</v>
      </c>
      <c r="H74" s="61">
        <v>0</v>
      </c>
      <c r="I74" s="62">
        <f t="shared" si="58"/>
        <v>11208.12</v>
      </c>
      <c r="J74" s="62">
        <f t="shared" si="59"/>
        <v>9789.7800000000007</v>
      </c>
      <c r="K74" s="62">
        <f t="shared" si="60"/>
        <v>0</v>
      </c>
      <c r="L74" s="62">
        <f t="shared" si="52"/>
        <v>20997.9</v>
      </c>
      <c r="M74" s="63">
        <f t="shared" si="82"/>
        <v>23097.690000000002</v>
      </c>
      <c r="O74" s="95"/>
      <c r="P74" s="59" t="s">
        <v>141</v>
      </c>
      <c r="Q74" s="62">
        <v>1528</v>
      </c>
      <c r="R74" s="62">
        <v>1528</v>
      </c>
      <c r="S74" s="62"/>
      <c r="T74" s="60">
        <v>48.52</v>
      </c>
      <c r="U74" s="60">
        <v>42.38</v>
      </c>
      <c r="V74" s="61">
        <v>0</v>
      </c>
      <c r="W74" s="62">
        <f t="shared" si="61"/>
        <v>74138.559999999998</v>
      </c>
      <c r="X74" s="62">
        <f t="shared" si="62"/>
        <v>64756.640000000007</v>
      </c>
      <c r="Y74" s="62">
        <f t="shared" si="63"/>
        <v>0</v>
      </c>
      <c r="Z74" s="62">
        <f t="shared" si="54"/>
        <v>138895.20000000001</v>
      </c>
      <c r="AA74" s="63">
        <f t="shared" si="83"/>
        <v>152784.72000000003</v>
      </c>
      <c r="AC74" s="95"/>
      <c r="AD74" s="59" t="s">
        <v>141</v>
      </c>
      <c r="AE74" s="62">
        <v>1774</v>
      </c>
      <c r="AF74" s="62">
        <v>1774</v>
      </c>
      <c r="AG74" s="62">
        <v>1637</v>
      </c>
      <c r="AH74" s="60">
        <v>48.52</v>
      </c>
      <c r="AI74" s="60">
        <v>42.38</v>
      </c>
      <c r="AJ74" s="61">
        <v>42.38</v>
      </c>
      <c r="AK74" s="62">
        <f t="shared" si="64"/>
        <v>86074.48000000001</v>
      </c>
      <c r="AL74" s="62">
        <f t="shared" si="65"/>
        <v>75182.12000000001</v>
      </c>
      <c r="AM74" s="62">
        <f t="shared" si="66"/>
        <v>69376.06</v>
      </c>
      <c r="AN74" s="62">
        <f t="shared" si="56"/>
        <v>230632.66000000003</v>
      </c>
      <c r="AO74" s="63">
        <f t="shared" si="84"/>
        <v>253695.92600000006</v>
      </c>
    </row>
    <row r="75" spans="1:41" x14ac:dyDescent="0.2">
      <c r="A75" s="95"/>
      <c r="B75" s="64" t="s">
        <v>142</v>
      </c>
      <c r="C75" s="62">
        <v>149</v>
      </c>
      <c r="D75" s="62">
        <v>149</v>
      </c>
      <c r="E75" s="62"/>
      <c r="F75" s="60">
        <v>48.52</v>
      </c>
      <c r="G75" s="60">
        <v>42.38</v>
      </c>
      <c r="H75" s="61">
        <v>0</v>
      </c>
      <c r="I75" s="62">
        <f>D75*F75</f>
        <v>7229.4800000000005</v>
      </c>
      <c r="J75" s="62">
        <f>D75*G75</f>
        <v>6314.6200000000008</v>
      </c>
      <c r="K75" s="62">
        <f>E75*H75</f>
        <v>0</v>
      </c>
      <c r="L75" s="62">
        <f t="shared" si="52"/>
        <v>13544.100000000002</v>
      </c>
      <c r="M75" s="63">
        <f t="shared" si="82"/>
        <v>14898.510000000004</v>
      </c>
      <c r="O75" s="95"/>
      <c r="P75" s="64" t="s">
        <v>142</v>
      </c>
      <c r="Q75" s="62">
        <v>1210</v>
      </c>
      <c r="R75" s="62">
        <v>1210</v>
      </c>
      <c r="S75" s="62"/>
      <c r="T75" s="60">
        <v>48.52</v>
      </c>
      <c r="U75" s="60">
        <v>42.38</v>
      </c>
      <c r="V75" s="61">
        <v>0</v>
      </c>
      <c r="W75" s="62">
        <f t="shared" si="61"/>
        <v>58709.200000000004</v>
      </c>
      <c r="X75" s="62">
        <f t="shared" si="62"/>
        <v>51279.8</v>
      </c>
      <c r="Y75" s="62">
        <f t="shared" si="63"/>
        <v>0</v>
      </c>
      <c r="Z75" s="62">
        <f t="shared" si="54"/>
        <v>109989</v>
      </c>
      <c r="AA75" s="63">
        <f t="shared" si="83"/>
        <v>120987.90000000001</v>
      </c>
      <c r="AC75" s="95"/>
      <c r="AD75" s="64" t="s">
        <v>142</v>
      </c>
      <c r="AE75" s="62">
        <v>1469</v>
      </c>
      <c r="AF75" s="62">
        <v>1469</v>
      </c>
      <c r="AG75" s="62">
        <v>1585</v>
      </c>
      <c r="AH75" s="60">
        <v>48.52</v>
      </c>
      <c r="AI75" s="60">
        <v>42.38</v>
      </c>
      <c r="AJ75" s="61">
        <v>42.38</v>
      </c>
      <c r="AK75" s="62">
        <f t="shared" si="64"/>
        <v>71275.88</v>
      </c>
      <c r="AL75" s="62">
        <f t="shared" si="65"/>
        <v>62256.22</v>
      </c>
      <c r="AM75" s="62">
        <f t="shared" si="66"/>
        <v>67172.3</v>
      </c>
      <c r="AN75" s="62">
        <f t="shared" si="56"/>
        <v>200704.40000000002</v>
      </c>
      <c r="AO75" s="63">
        <f t="shared" si="84"/>
        <v>220774.84000000005</v>
      </c>
    </row>
    <row r="76" spans="1:41" ht="13.5" thickBot="1" x14ac:dyDescent="0.25">
      <c r="A76" s="96"/>
      <c r="B76" s="65" t="s">
        <v>120</v>
      </c>
      <c r="C76" s="66">
        <f>SUM(C63:C75)</f>
        <v>2472</v>
      </c>
      <c r="D76" s="66">
        <f>SUM(D63:D75)</f>
        <v>2472</v>
      </c>
      <c r="E76" s="66"/>
      <c r="F76" s="66"/>
      <c r="G76" s="66"/>
      <c r="H76" s="66"/>
      <c r="I76" s="66">
        <f>SUM(I63:I75)</f>
        <v>119941.44</v>
      </c>
      <c r="J76" s="66">
        <f>SUM(J63:J75)</f>
        <v>104763.36000000002</v>
      </c>
      <c r="K76" s="66">
        <f>SUM(K63:K75)</f>
        <v>0</v>
      </c>
      <c r="L76" s="66">
        <f>SUM(L63:L75)</f>
        <v>224704.80000000002</v>
      </c>
      <c r="M76" s="67">
        <f>SUM(M63:M75)</f>
        <v>249847.74000000005</v>
      </c>
      <c r="O76" s="96"/>
      <c r="P76" s="65" t="s">
        <v>120</v>
      </c>
      <c r="Q76" s="66">
        <f>SUM(Q63:Q75)</f>
        <v>17255</v>
      </c>
      <c r="R76" s="66">
        <f>SUM(R63:R75)</f>
        <v>17255</v>
      </c>
      <c r="S76" s="66"/>
      <c r="T76" s="66"/>
      <c r="U76" s="66"/>
      <c r="V76" s="66"/>
      <c r="W76" s="66">
        <f>SUM(W63:W75)</f>
        <v>837212.60000000009</v>
      </c>
      <c r="X76" s="66">
        <f>SUM(X63:X75)</f>
        <v>731266.90000000014</v>
      </c>
      <c r="Y76" s="66">
        <f>SUM(Y63:Y75)</f>
        <v>0</v>
      </c>
      <c r="Z76" s="66">
        <f>SUM(Z63:Z75)</f>
        <v>1568479.5</v>
      </c>
      <c r="AA76" s="67">
        <f>SUM(AA63:AA75)</f>
        <v>1746516.2400000002</v>
      </c>
      <c r="AC76" s="96"/>
      <c r="AD76" s="65" t="s">
        <v>120</v>
      </c>
      <c r="AE76" s="66">
        <f>SUM(AE63:AE75)</f>
        <v>20516</v>
      </c>
      <c r="AF76" s="66">
        <f>SUM(AF63:AF75)</f>
        <v>20516</v>
      </c>
      <c r="AG76" s="66"/>
      <c r="AH76" s="66"/>
      <c r="AI76" s="66"/>
      <c r="AJ76" s="66"/>
      <c r="AK76" s="66">
        <f>SUM(AK63:AK75)</f>
        <v>995436.32000000007</v>
      </c>
      <c r="AL76" s="66">
        <f>SUM(AL63:AL75)</f>
        <v>869468.08</v>
      </c>
      <c r="AM76" s="66">
        <f>SUM(AM63:AM75)</f>
        <v>816323.56000000029</v>
      </c>
      <c r="AN76" s="66">
        <f>SUM(AN63:AN75)</f>
        <v>2681227.9600000004</v>
      </c>
      <c r="AO76" s="67">
        <f>SUM(AO63:AO75)</f>
        <v>2983058.8190000001</v>
      </c>
    </row>
    <row r="80" spans="1:41" ht="15" x14ac:dyDescent="0.25">
      <c r="B80" s="74" t="s">
        <v>143</v>
      </c>
      <c r="C80" s="74" t="s">
        <v>144</v>
      </c>
      <c r="D80" s="80">
        <v>562003.96</v>
      </c>
      <c r="E80" s="78"/>
    </row>
    <row r="81" spans="2:11" x14ac:dyDescent="0.2">
      <c r="J81" s="82"/>
      <c r="K81" s="82"/>
    </row>
    <row r="82" spans="2:11" x14ac:dyDescent="0.2">
      <c r="J82" s="82"/>
      <c r="K82" s="82"/>
    </row>
    <row r="83" spans="2:11" x14ac:dyDescent="0.2">
      <c r="B83" s="75" t="s">
        <v>146</v>
      </c>
      <c r="C83" s="75"/>
      <c r="D83" s="75"/>
      <c r="E83" s="75"/>
    </row>
    <row r="84" spans="2:11" x14ac:dyDescent="0.2">
      <c r="B84" s="75" t="s">
        <v>147</v>
      </c>
      <c r="C84" s="75"/>
      <c r="D84" s="75"/>
      <c r="E84" s="75"/>
    </row>
    <row r="85" spans="2:11" x14ac:dyDescent="0.2">
      <c r="B85" s="75"/>
      <c r="C85" s="75"/>
      <c r="D85" s="75"/>
      <c r="E85" s="75"/>
    </row>
  </sheetData>
  <mergeCells count="13">
    <mergeCell ref="A63:A76"/>
    <mergeCell ref="O63:O76"/>
    <mergeCell ref="AC63:AC76"/>
    <mergeCell ref="O43:O56"/>
    <mergeCell ref="AC43:AC52"/>
    <mergeCell ref="AC53:AC56"/>
    <mergeCell ref="A43:A55"/>
    <mergeCell ref="A5:A18"/>
    <mergeCell ref="A24:A37"/>
    <mergeCell ref="AC5:AC18"/>
    <mergeCell ref="O5:O17"/>
    <mergeCell ref="O24:O37"/>
    <mergeCell ref="AC24:AC37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2C369-6195-4A2D-B2F0-9DBF65CFB7A7}">
  <dimension ref="C3:H7"/>
  <sheetViews>
    <sheetView workbookViewId="0">
      <selection activeCell="H5" sqref="H5"/>
    </sheetView>
  </sheetViews>
  <sheetFormatPr defaultRowHeight="15" x14ac:dyDescent="0.25"/>
  <cols>
    <col min="7" max="7" width="9.85546875" bestFit="1" customWidth="1"/>
  </cols>
  <sheetData>
    <row r="3" spans="3:8" x14ac:dyDescent="0.25">
      <c r="C3">
        <v>2022</v>
      </c>
    </row>
    <row r="4" spans="3:8" x14ac:dyDescent="0.25">
      <c r="C4" t="s">
        <v>148</v>
      </c>
      <c r="D4" s="99">
        <f>ZP!J73</f>
        <v>8414.5218199999999</v>
      </c>
      <c r="E4" s="101">
        <f>D4/D6</f>
        <v>0.78206608604032601</v>
      </c>
      <c r="G4" s="100">
        <f>ZP!K73</f>
        <v>12830110.52</v>
      </c>
      <c r="H4" s="101">
        <f>G4/G7</f>
        <v>0.57036253727459341</v>
      </c>
    </row>
    <row r="5" spans="3:8" x14ac:dyDescent="0.25">
      <c r="C5" t="s">
        <v>149</v>
      </c>
      <c r="D5" s="100">
        <f>EE!B67</f>
        <v>2344.8270000000002</v>
      </c>
      <c r="E5" s="101">
        <f>D5/D6</f>
        <v>0.21793391395967404</v>
      </c>
      <c r="G5" s="100">
        <f>EE!F67</f>
        <v>9664548.0199999996</v>
      </c>
      <c r="H5" s="101">
        <f>G5/G7</f>
        <v>0.42963746272540665</v>
      </c>
    </row>
    <row r="6" spans="3:8" x14ac:dyDescent="0.25">
      <c r="C6" t="s">
        <v>150</v>
      </c>
      <c r="D6" s="99">
        <f>SUM(D4:D5)</f>
        <v>10759.348819999999</v>
      </c>
      <c r="G6" s="100">
        <f>VODA!K81</f>
        <v>0</v>
      </c>
      <c r="H6" s="101">
        <f>G6/G7</f>
        <v>0</v>
      </c>
    </row>
    <row r="7" spans="3:8" x14ac:dyDescent="0.25">
      <c r="G7" s="100">
        <f>SUM(G4:G6)</f>
        <v>22494658.539999999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ZP</vt:lpstr>
      <vt:lpstr>EE</vt:lpstr>
      <vt:lpstr>VODA</vt:lpstr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KAPLANOVA</dc:creator>
  <cp:lastModifiedBy>Lucie Kaplanová</cp:lastModifiedBy>
  <dcterms:created xsi:type="dcterms:W3CDTF">2020-10-20T18:23:49Z</dcterms:created>
  <dcterms:modified xsi:type="dcterms:W3CDTF">2023-11-10T10:37:52Z</dcterms:modified>
</cp:coreProperties>
</file>